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mars\Downloads\"/>
    </mc:Choice>
  </mc:AlternateContent>
  <xr:revisionPtr revIDLastSave="0" documentId="13_ncr:1_{1CE47E3E-04E2-4DB4-AFC2-1F8406FA437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MBA-4.4.2" sheetId="12" r:id="rId1"/>
    <sheet name="MS-MBA (-2 or -8)" sheetId="11" r:id="rId2"/>
    <sheet name="MS-4.2DB60-A" sheetId="5" r:id="rId3"/>
    <sheet name="MS-6.3DB90-A" sheetId="4" r:id="rId4"/>
    <sheet name="MS-8.4DB120" sheetId="3" r:id="rId5"/>
    <sheet name="MS-12.6DB180" sheetId="1" r:id="rId6"/>
    <sheet name="MS-10.10.10DBA180-A" sheetId="6" r:id="rId7"/>
    <sheet name="CURRENT - MS-20.10DBA180" sheetId="7" r:id="rId8"/>
    <sheet name="OLD - MS-20.10DBA180" sheetId="10" r:id="rId9"/>
  </sheets>
  <definedNames>
    <definedName name="_xlnm.Print_Area" localSheetId="7">'CURRENT - MS-20.10DBA180'!$A$1:$O$45</definedName>
    <definedName name="_xlnm.Print_Area" localSheetId="0">'MBA-4.4.2'!$A$1:$P$46</definedName>
    <definedName name="_xlnm.Print_Area" localSheetId="5">'MS-12.6DB180'!$A$1:$P$46</definedName>
    <definedName name="_xlnm.Print_Area" localSheetId="8">'OLD - MS-20.10DBA180'!$A$1:$O$45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8" i="12" l="1"/>
  <c r="B6" i="12"/>
  <c r="C31" i="12"/>
  <c r="C30" i="12"/>
  <c r="C29" i="12"/>
  <c r="C28" i="12"/>
  <c r="C24" i="12"/>
  <c r="C23" i="12"/>
  <c r="C22" i="12"/>
  <c r="C21" i="12"/>
  <c r="C20" i="12"/>
  <c r="C19" i="12"/>
  <c r="C18" i="12"/>
  <c r="C17" i="12"/>
  <c r="C13" i="12"/>
  <c r="C12" i="12"/>
  <c r="C11" i="12"/>
  <c r="C10" i="12"/>
  <c r="C9" i="12"/>
  <c r="C8" i="12"/>
  <c r="C7" i="12"/>
  <c r="C6" i="12"/>
  <c r="F11" i="11"/>
  <c r="E10" i="11"/>
  <c r="F10" i="11" s="1"/>
  <c r="F9" i="11"/>
  <c r="E8" i="11"/>
  <c r="F8" i="11" s="1"/>
  <c r="F7" i="11"/>
  <c r="E6" i="11"/>
  <c r="F6" i="11" s="1"/>
  <c r="F25" i="10" l="1"/>
  <c r="C25" i="10"/>
  <c r="F24" i="10"/>
  <c r="C24" i="10"/>
  <c r="F23" i="10"/>
  <c r="C23" i="10"/>
  <c r="F22" i="10"/>
  <c r="C22" i="10"/>
  <c r="F21" i="10"/>
  <c r="C21" i="10"/>
  <c r="F20" i="10"/>
  <c r="C20" i="10"/>
  <c r="F19" i="10"/>
  <c r="C19" i="10"/>
  <c r="F18" i="10"/>
  <c r="C18" i="10"/>
  <c r="F17" i="10"/>
  <c r="C17" i="10"/>
  <c r="F16" i="10"/>
  <c r="C16" i="10"/>
  <c r="F15" i="10"/>
  <c r="C15" i="10"/>
  <c r="F14" i="10"/>
  <c r="C14" i="10"/>
  <c r="F13" i="10"/>
  <c r="C13" i="10"/>
  <c r="F12" i="10"/>
  <c r="C12" i="10"/>
  <c r="F11" i="10"/>
  <c r="C11" i="10"/>
  <c r="F10" i="10"/>
  <c r="C10" i="10"/>
  <c r="F9" i="10"/>
  <c r="C9" i="10"/>
  <c r="F8" i="10"/>
  <c r="C8" i="10"/>
  <c r="F7" i="10"/>
  <c r="C7" i="10"/>
  <c r="F6" i="10"/>
  <c r="C6" i="10"/>
  <c r="F9" i="5" l="1"/>
  <c r="F7" i="5"/>
  <c r="C6" i="5"/>
  <c r="E8" i="5"/>
  <c r="F8" i="5" s="1"/>
  <c r="E6" i="5"/>
  <c r="F6" i="5" s="1"/>
  <c r="B9" i="5"/>
  <c r="C9" i="5" s="1"/>
  <c r="B8" i="5"/>
  <c r="C8" i="5" s="1"/>
  <c r="B7" i="5"/>
  <c r="C7" i="5" s="1"/>
  <c r="B6" i="5"/>
  <c r="F9" i="4"/>
  <c r="F11" i="4"/>
  <c r="F7" i="4"/>
  <c r="C10" i="4"/>
  <c r="E6" i="4"/>
  <c r="F6" i="4" s="1"/>
  <c r="E8" i="4"/>
  <c r="F8" i="4" s="1"/>
  <c r="E10" i="4"/>
  <c r="F10" i="4" s="1"/>
  <c r="B11" i="4"/>
  <c r="C11" i="4" s="1"/>
  <c r="B10" i="4"/>
  <c r="B9" i="4"/>
  <c r="C9" i="4" s="1"/>
  <c r="B8" i="4"/>
  <c r="C8" i="4" s="1"/>
  <c r="B7" i="4"/>
  <c r="C7" i="4" s="1"/>
  <c r="B6" i="4"/>
  <c r="C6" i="4" s="1"/>
  <c r="F9" i="3"/>
  <c r="F11" i="3"/>
  <c r="F13" i="3"/>
  <c r="F7" i="3"/>
  <c r="E6" i="3"/>
  <c r="F6" i="3" s="1"/>
  <c r="E8" i="3"/>
  <c r="F8" i="3" s="1"/>
  <c r="E10" i="3"/>
  <c r="F10" i="3" s="1"/>
  <c r="E12" i="3"/>
  <c r="F12" i="3" s="1"/>
  <c r="B13" i="3"/>
  <c r="C13" i="3" s="1"/>
  <c r="B12" i="3"/>
  <c r="C12" i="3" s="1"/>
  <c r="B11" i="3"/>
  <c r="C11" i="3" s="1"/>
  <c r="B10" i="3"/>
  <c r="C10" i="3" s="1"/>
  <c r="B9" i="3"/>
  <c r="C9" i="3" s="1"/>
  <c r="B8" i="3"/>
  <c r="C8" i="3" s="1"/>
  <c r="B7" i="3"/>
  <c r="C7" i="3" s="1"/>
  <c r="B6" i="3"/>
  <c r="C6" i="3" s="1"/>
  <c r="F9" i="1"/>
  <c r="F11" i="1"/>
  <c r="F13" i="1"/>
  <c r="F14" i="1"/>
  <c r="F15" i="1"/>
  <c r="F17" i="1"/>
  <c r="F7" i="1"/>
  <c r="F6" i="1"/>
  <c r="E16" i="1"/>
  <c r="F16" i="1" s="1"/>
  <c r="E14" i="1"/>
  <c r="E12" i="1"/>
  <c r="F12" i="1" s="1"/>
  <c r="E10" i="1"/>
  <c r="F10" i="1" s="1"/>
  <c r="E8" i="1"/>
  <c r="F8" i="1" s="1"/>
  <c r="E6" i="1"/>
  <c r="B17" i="1"/>
  <c r="C17" i="1" s="1"/>
  <c r="B16" i="1"/>
  <c r="C16" i="1" s="1"/>
  <c r="B15" i="1"/>
  <c r="C15" i="1" s="1"/>
  <c r="B14" i="1"/>
  <c r="C14" i="1" s="1"/>
  <c r="B13" i="1"/>
  <c r="C13" i="1" s="1"/>
  <c r="B12" i="1"/>
  <c r="C12" i="1" s="1"/>
  <c r="B11" i="1"/>
  <c r="C11" i="1" s="1"/>
  <c r="B10" i="1"/>
  <c r="C10" i="1" s="1"/>
  <c r="B9" i="1"/>
  <c r="C9" i="1" s="1"/>
  <c r="B8" i="1"/>
  <c r="C8" i="1" s="1"/>
  <c r="B7" i="1"/>
  <c r="C7" i="1" s="1"/>
  <c r="B6" i="1"/>
  <c r="C6" i="1"/>
  <c r="E15" i="6"/>
  <c r="F15" i="6" s="1"/>
  <c r="E14" i="6"/>
  <c r="F14" i="6" s="1"/>
  <c r="E13" i="6"/>
  <c r="F13" i="6" s="1"/>
  <c r="E12" i="6"/>
  <c r="F12" i="6" s="1"/>
  <c r="E11" i="6"/>
  <c r="F11" i="6" s="1"/>
  <c r="E10" i="6"/>
  <c r="F10" i="6" s="1"/>
  <c r="E9" i="6"/>
  <c r="F9" i="6" s="1"/>
  <c r="E8" i="6"/>
  <c r="F8" i="6" s="1"/>
  <c r="E7" i="6"/>
  <c r="F7" i="6" s="1"/>
  <c r="E6" i="6"/>
  <c r="F6" i="6" s="1"/>
  <c r="B15" i="6"/>
  <c r="C15" i="6" s="1"/>
  <c r="B14" i="6"/>
  <c r="C14" i="6" s="1"/>
  <c r="B13" i="6"/>
  <c r="B12" i="6"/>
  <c r="B11" i="6"/>
  <c r="C11" i="6" s="1"/>
  <c r="B10" i="6"/>
  <c r="C10" i="6" s="1"/>
  <c r="B9" i="6"/>
  <c r="C9" i="6" s="1"/>
  <c r="B8" i="6"/>
  <c r="C8" i="6" s="1"/>
  <c r="B7" i="6"/>
  <c r="C7" i="6" s="1"/>
  <c r="B6" i="6"/>
  <c r="C6" i="6" s="1"/>
  <c r="C12" i="6"/>
  <c r="C13" i="6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6" i="7"/>
  <c r="F6" i="7"/>
  <c r="F7" i="7"/>
</calcChain>
</file>

<file path=xl/sharedStrings.xml><?xml version="1.0" encoding="utf-8"?>
<sst xmlns="http://schemas.openxmlformats.org/spreadsheetml/2006/main" count="217" uniqueCount="69">
  <si>
    <t>Matsing MS-12.6DB180</t>
  </si>
  <si>
    <t>Matsing MS-8.4DB120</t>
  </si>
  <si>
    <t>Matsing MS-6.3DB90-A</t>
  </si>
  <si>
    <t>Matsing MS-4.2DB60-B</t>
  </si>
  <si>
    <t>28x32x32</t>
  </si>
  <si>
    <t>Weight (lbs)</t>
  </si>
  <si>
    <t>Dimensions (HxWxD ")</t>
  </si>
  <si>
    <t>Ball diameter (")</t>
  </si>
  <si>
    <t>39x43x47</t>
  </si>
  <si>
    <t>70x126x78</t>
  </si>
  <si>
    <t>Matsing MS-10.10.10DBA180-A</t>
  </si>
  <si>
    <t>ANGLE
OFFSET</t>
  </si>
  <si>
    <t>LOW BAND
BEAMS</t>
  </si>
  <si>
    <t>LBand Beam 6</t>
  </si>
  <si>
    <t>LBand Beam 5</t>
  </si>
  <si>
    <t>LBand Beam 4</t>
  </si>
  <si>
    <t>LBand Beam 3</t>
  </si>
  <si>
    <t>LBand Beam 2</t>
  </si>
  <si>
    <t>LBand Beam 1</t>
  </si>
  <si>
    <t>HIGH BAND
BEAMS</t>
  </si>
  <si>
    <t>HBand Beam 12</t>
  </si>
  <si>
    <t>HBand Beam 11</t>
  </si>
  <si>
    <t>HBand Beam 10</t>
  </si>
  <si>
    <t>HBand Beam 9</t>
  </si>
  <si>
    <t>HBand Beam 8</t>
  </si>
  <si>
    <t>HBand Beam 7</t>
  </si>
  <si>
    <t>HBand Beam 6</t>
  </si>
  <si>
    <t>HBand Beam 5</t>
  </si>
  <si>
    <t>HBand Beam 4</t>
  </si>
  <si>
    <t>HBand Beam 3</t>
  </si>
  <si>
    <t>HBand Beam 2</t>
  </si>
  <si>
    <t>HBand Beam 1</t>
  </si>
  <si>
    <t>HB Beam 20</t>
  </si>
  <si>
    <t>HB Beam 1</t>
  </si>
  <si>
    <t>HB Beam 18</t>
  </si>
  <si>
    <t>HB Beam 17</t>
  </si>
  <si>
    <t>HB Beam 16</t>
  </si>
  <si>
    <t>HB Beam 15</t>
  </si>
  <si>
    <t>HB Beam 14</t>
  </si>
  <si>
    <t>HB Beam 13</t>
  </si>
  <si>
    <t>HB Beam 12</t>
  </si>
  <si>
    <t>HB Beam 11</t>
  </si>
  <si>
    <t>HB Beam 10</t>
  </si>
  <si>
    <t>HB Beam 9</t>
  </si>
  <si>
    <t>HB Beam 8</t>
  </si>
  <si>
    <t>HB Beam 7</t>
  </si>
  <si>
    <t>HB Beam 6</t>
  </si>
  <si>
    <t>HB Beam 5</t>
  </si>
  <si>
    <t>HB Beam 4</t>
  </si>
  <si>
    <t>HB Beam 3</t>
  </si>
  <si>
    <t>HB Beam 2</t>
  </si>
  <si>
    <t>HB Beam 19</t>
  </si>
  <si>
    <t>LB Beam 1</t>
  </si>
  <si>
    <t>LB Beam 8</t>
  </si>
  <si>
    <t>LB Beam 7</t>
  </si>
  <si>
    <t>LB Beam 6</t>
  </si>
  <si>
    <t>LB Beam 5</t>
  </si>
  <si>
    <t>LB Beam 4</t>
  </si>
  <si>
    <t>LB Beam 3</t>
  </si>
  <si>
    <t>LB Beam 2</t>
  </si>
  <si>
    <t>LB Beam 10</t>
  </si>
  <si>
    <t>LB Beam 9</t>
  </si>
  <si>
    <t>AZIMUTH</t>
  </si>
  <si>
    <t>Physical Azimuth</t>
  </si>
  <si>
    <t>OLD Matsing MS-20.10DBA180</t>
  </si>
  <si>
    <t>NEW Matsing MS-20.10DBA180</t>
  </si>
  <si>
    <t>Matsing MS-MBA-2 or MS-MBA-8</t>
  </si>
  <si>
    <t>Matsing MBA-4.4.2</t>
  </si>
  <si>
    <t>C-BAND
BEAMS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</si>
</sst>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0" fontId="0" fillId="0" borderId="0" xfId="0" applyFill="1" applyBorder="1" applyAlignment="1">
      <alignment horizontal="right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 wrapText="1"/>
    </xf>
    <xf numFmtId="2" fontId="0" fillId="2" borderId="1" xfId="0" applyNumberForma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0" fillId="2" borderId="1" xfId="0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 vertical="center"/>
    </xf>
    <xf numFmtId="2" fontId="2" fillId="2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horizontal="right" vertical="center"/>
    </xf>
    <xf numFmtId="2" fontId="2" fillId="3" borderId="1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2" fontId="2" fillId="2" borderId="1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2" fillId="3" borderId="1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2" fontId="2" fillId="0" borderId="0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center" vertical="center"/>
    </xf>
    <xf numFmtId="2" fontId="2" fillId="3" borderId="5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right" vertical="center"/>
    </xf>
    <xf numFmtId="0" fontId="0" fillId="3" borderId="4" xfId="0" applyFill="1" applyBorder="1" applyAlignment="1">
      <alignment horizontal="right" vertical="center"/>
    </xf>
    <xf numFmtId="0" fontId="0" fillId="3" borderId="5" xfId="0" applyFill="1" applyBorder="1" applyAlignment="1">
      <alignment horizontal="right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right" vertical="center"/>
    </xf>
    <xf numFmtId="2" fontId="0" fillId="3" borderId="1" xfId="0" applyNumberForma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center" vertical="center"/>
    </xf>
    <xf numFmtId="2" fontId="2" fillId="5" borderId="1" xfId="0" applyNumberFormat="1" applyFont="1" applyFill="1" applyBorder="1" applyAlignment="1">
      <alignment horizontal="right" vertical="center"/>
    </xf>
    <xf numFmtId="0" fontId="2" fillId="6" borderId="1" xfId="0" applyFont="1" applyFill="1" applyBorder="1" applyAlignment="1">
      <alignment horizontal="center" vertical="center"/>
    </xf>
    <xf numFmtId="2" fontId="2" fillId="6" borderId="1" xfId="0" applyNumberFormat="1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319310</xdr:colOff>
      <xdr:row>1</xdr:row>
      <xdr:rowOff>63499</xdr:rowOff>
    </xdr:from>
    <xdr:to>
      <xdr:col>10</xdr:col>
      <xdr:colOff>1810</xdr:colOff>
      <xdr:row>67</xdr:row>
      <xdr:rowOff>19341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D848B69B-A3AA-4147-A794-CE884648BD48}"/>
            </a:ext>
          </a:extLst>
        </xdr:cNvPr>
        <xdr:cNvGrpSpPr/>
      </xdr:nvGrpSpPr>
      <xdr:grpSpPr>
        <a:xfrm>
          <a:off x="4576985" y="273049"/>
          <a:ext cx="4959350" cy="12481217"/>
          <a:chOff x="6121400" y="266699"/>
          <a:chExt cx="4965700" cy="12389142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6CF21D28-B00D-4E8D-A3EA-72CFA1A03A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121400" y="266699"/>
            <a:ext cx="4965700" cy="12389142"/>
          </a:xfrm>
          <a:prstGeom prst="rect">
            <a:avLst/>
          </a:prstGeom>
        </xdr:spPr>
      </xdr:pic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96E1D029-872C-4936-BF92-B877E3AB4B72}"/>
              </a:ext>
            </a:extLst>
          </xdr:cNvPr>
          <xdr:cNvSpPr txBox="1"/>
        </xdr:nvSpPr>
        <xdr:spPr>
          <a:xfrm>
            <a:off x="7785100" y="5892799"/>
            <a:ext cx="256756" cy="2600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1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77246FF6-1911-4AA0-916B-B79A11AF1F1F}"/>
              </a:ext>
            </a:extLst>
          </xdr:cNvPr>
          <xdr:cNvSpPr txBox="1"/>
        </xdr:nvSpPr>
        <xdr:spPr>
          <a:xfrm>
            <a:off x="8051800" y="9728199"/>
            <a:ext cx="256756" cy="2600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1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4C52C248-F2B1-4BA6-ABAB-9DF0D91A597A}"/>
              </a:ext>
            </a:extLst>
          </xdr:cNvPr>
          <xdr:cNvSpPr txBox="1"/>
        </xdr:nvSpPr>
        <xdr:spPr>
          <a:xfrm>
            <a:off x="8255000" y="5664199"/>
            <a:ext cx="256756" cy="2600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2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FA086D0C-9661-474E-95CE-B68FF45BAD57}"/>
              </a:ext>
            </a:extLst>
          </xdr:cNvPr>
          <xdr:cNvSpPr txBox="1"/>
        </xdr:nvSpPr>
        <xdr:spPr>
          <a:xfrm>
            <a:off x="9232900" y="9728199"/>
            <a:ext cx="256756" cy="2600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2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8B5CCEF0-7A59-42DD-A2F1-68F0DC603659}"/>
              </a:ext>
            </a:extLst>
          </xdr:cNvPr>
          <xdr:cNvSpPr txBox="1"/>
        </xdr:nvSpPr>
        <xdr:spPr>
          <a:xfrm>
            <a:off x="8801100" y="5613399"/>
            <a:ext cx="256756" cy="2600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3</a:t>
            </a:r>
          </a:p>
        </xdr:txBody>
      </xdr:sp>
      <xdr:grpSp>
        <xdr:nvGrpSpPr>
          <xdr:cNvPr id="33" name="Group 32">
            <a:extLst>
              <a:ext uri="{FF2B5EF4-FFF2-40B4-BE49-F238E27FC236}">
                <a16:creationId xmlns:a16="http://schemas.microsoft.com/office/drawing/2014/main" id="{D98B3D5C-844F-4ACE-BD5B-94C2FB955A63}"/>
              </a:ext>
            </a:extLst>
          </xdr:cNvPr>
          <xdr:cNvGrpSpPr/>
        </xdr:nvGrpSpPr>
        <xdr:grpSpPr>
          <a:xfrm>
            <a:off x="7540716" y="1419679"/>
            <a:ext cx="1880873" cy="540330"/>
            <a:chOff x="7540716" y="1419679"/>
            <a:chExt cx="1880873" cy="540330"/>
          </a:xfrm>
        </xdr:grpSpPr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3406B090-D058-4EB7-9BC9-447D2FF5F109}"/>
                </a:ext>
              </a:extLst>
            </xdr:cNvPr>
            <xdr:cNvSpPr txBox="1"/>
          </xdr:nvSpPr>
          <xdr:spPr>
            <a:xfrm>
              <a:off x="7540716" y="1699992"/>
              <a:ext cx="256756" cy="26001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100"/>
                <a:t>1</a:t>
              </a:r>
            </a:p>
          </xdr:txBody>
        </xdr: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B3E0D234-A189-4EAB-B99A-D7570DE3189D}"/>
                </a:ext>
              </a:extLst>
            </xdr:cNvPr>
            <xdr:cNvSpPr txBox="1"/>
          </xdr:nvSpPr>
          <xdr:spPr>
            <a:xfrm>
              <a:off x="8054719" y="1429118"/>
              <a:ext cx="256756" cy="26001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100"/>
                <a:t>2</a:t>
              </a:r>
            </a:p>
          </xdr:txBody>
        </xdr: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70A52607-B599-4860-9E76-4468937A19D5}"/>
                </a:ext>
              </a:extLst>
            </xdr:cNvPr>
            <xdr:cNvSpPr txBox="1"/>
          </xdr:nvSpPr>
          <xdr:spPr>
            <a:xfrm>
              <a:off x="8644679" y="1419679"/>
              <a:ext cx="256756" cy="26001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100"/>
                <a:t>3</a:t>
              </a:r>
            </a:p>
          </xdr:txBody>
        </xdr:sp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8E3AC3DC-D107-4B7E-A6A3-3FDFE39FB884}"/>
                </a:ext>
              </a:extLst>
            </xdr:cNvPr>
            <xdr:cNvSpPr txBox="1"/>
          </xdr:nvSpPr>
          <xdr:spPr>
            <a:xfrm>
              <a:off x="9164833" y="1693075"/>
              <a:ext cx="256756" cy="26001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100"/>
                <a:t>4</a:t>
              </a:r>
            </a:p>
          </xdr:txBody>
        </xdr:sp>
      </xdr:grp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08248724-25D2-42B2-BC98-B0775A9732F7}"/>
              </a:ext>
            </a:extLst>
          </xdr:cNvPr>
          <xdr:cNvSpPr txBox="1"/>
        </xdr:nvSpPr>
        <xdr:spPr>
          <a:xfrm>
            <a:off x="9309100" y="5867399"/>
            <a:ext cx="256756" cy="2600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4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346606</xdr:colOff>
      <xdr:row>3</xdr:row>
      <xdr:rowOff>85726</xdr:rowOff>
    </xdr:from>
    <xdr:to>
      <xdr:col>14</xdr:col>
      <xdr:colOff>571500</xdr:colOff>
      <xdr:row>29</xdr:row>
      <xdr:rowOff>136141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AD869C2-17C5-4D7A-B777-C8FE49F4D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3506" y="714376"/>
          <a:ext cx="5101694" cy="5184390"/>
        </a:xfrm>
        <a:prstGeom prst="rect">
          <a:avLst/>
        </a:prstGeom>
      </xdr:spPr>
    </xdr:pic>
    <xdr:clientData/>
  </xdr:twoCellAnchor>
  <xdr:oneCellAnchor>
    <xdr:from>
      <xdr:col>9</xdr:col>
      <xdr:colOff>117475</xdr:colOff>
      <xdr:row>10</xdr:row>
      <xdr:rowOff>0</xdr:rowOff>
    </xdr:from>
    <xdr:ext cx="366639" cy="530658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38C1D32-E59C-46C0-97E3-6EE4F7658583}"/>
            </a:ext>
          </a:extLst>
        </xdr:cNvPr>
        <xdr:cNvSpPr txBox="1"/>
      </xdr:nvSpPr>
      <xdr:spPr>
        <a:xfrm>
          <a:off x="7623175" y="2228850"/>
          <a:ext cx="366639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800" b="1"/>
            <a:t>1</a:t>
          </a:r>
        </a:p>
      </xdr:txBody>
    </xdr:sp>
    <xdr:clientData/>
  </xdr:oneCellAnchor>
  <xdr:oneCellAnchor>
    <xdr:from>
      <xdr:col>10</xdr:col>
      <xdr:colOff>495300</xdr:colOff>
      <xdr:row>7</xdr:row>
      <xdr:rowOff>95250</xdr:rowOff>
    </xdr:from>
    <xdr:ext cx="366639" cy="530658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161E91A-7F39-40C9-8E93-653C40D535CF}"/>
            </a:ext>
          </a:extLst>
        </xdr:cNvPr>
        <xdr:cNvSpPr txBox="1"/>
      </xdr:nvSpPr>
      <xdr:spPr>
        <a:xfrm>
          <a:off x="8610600" y="1724025"/>
          <a:ext cx="366639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800" b="1"/>
            <a:t>2</a:t>
          </a:r>
        </a:p>
      </xdr:txBody>
    </xdr:sp>
    <xdr:clientData/>
  </xdr:oneCellAnchor>
  <xdr:oneCellAnchor>
    <xdr:from>
      <xdr:col>12</xdr:col>
      <xdr:colOff>209550</xdr:colOff>
      <xdr:row>9</xdr:row>
      <xdr:rowOff>57150</xdr:rowOff>
    </xdr:from>
    <xdr:ext cx="366639" cy="530658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950C231-FD33-4E53-B9F5-319B2E0E8BBB}"/>
            </a:ext>
          </a:extLst>
        </xdr:cNvPr>
        <xdr:cNvSpPr txBox="1"/>
      </xdr:nvSpPr>
      <xdr:spPr>
        <a:xfrm>
          <a:off x="9544050" y="2085975"/>
          <a:ext cx="366639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800" b="1"/>
            <a:t>3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203199</xdr:colOff>
      <xdr:row>0</xdr:row>
      <xdr:rowOff>150495</xdr:rowOff>
    </xdr:from>
    <xdr:to>
      <xdr:col>13</xdr:col>
      <xdr:colOff>434974</xdr:colOff>
      <xdr:row>46</xdr:row>
      <xdr:rowOff>40217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5880099" y="150495"/>
          <a:ext cx="4498975" cy="8690822"/>
          <a:chOff x="5870574" y="150495"/>
          <a:chExt cx="4454525" cy="8319347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9996" t="7652" r="58725" b="47"/>
          <a:stretch/>
        </xdr:blipFill>
        <xdr:spPr>
          <a:xfrm>
            <a:off x="5870574" y="150495"/>
            <a:ext cx="4454525" cy="8319347"/>
          </a:xfrm>
          <a:prstGeom prst="rect">
            <a:avLst/>
          </a:prstGeom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9080500" y="1181100"/>
            <a:ext cx="253629" cy="253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4</a:t>
            </a:r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8343900" y="733425"/>
            <a:ext cx="253629" cy="253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3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7461250" y="733425"/>
            <a:ext cx="253629" cy="253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2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6686550" y="1152525"/>
            <a:ext cx="253629" cy="253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8858250" y="5629275"/>
            <a:ext cx="253629" cy="253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2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7146925" y="5657850"/>
            <a:ext cx="253629" cy="2532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205104</xdr:colOff>
      <xdr:row>2</xdr:row>
      <xdr:rowOff>139065</xdr:rowOff>
    </xdr:from>
    <xdr:to>
      <xdr:col>13</xdr:col>
      <xdr:colOff>496092</xdr:colOff>
      <xdr:row>45</xdr:row>
      <xdr:rowOff>41389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56" t="7337" r="56167" b="191"/>
        <a:stretch/>
      </xdr:blipFill>
      <xdr:spPr>
        <a:xfrm>
          <a:off x="8491854" y="551815"/>
          <a:ext cx="4513738" cy="8490699"/>
        </a:xfrm>
        <a:prstGeom prst="rect">
          <a:avLst/>
        </a:prstGeom>
      </xdr:spPr>
    </xdr:pic>
    <xdr:clientData/>
  </xdr:twoCellAnchor>
  <xdr:oneCellAnchor>
    <xdr:from>
      <xdr:col>12</xdr:col>
      <xdr:colOff>105580</xdr:colOff>
      <xdr:row>8</xdr:row>
      <xdr:rowOff>50007</xdr:rowOff>
    </xdr:from>
    <xdr:ext cx="25616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440080" y="1878807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</a:t>
          </a:r>
        </a:p>
      </xdr:txBody>
    </xdr:sp>
    <xdr:clientData/>
  </xdr:oneCellAnchor>
  <xdr:oneCellAnchor>
    <xdr:from>
      <xdr:col>11</xdr:col>
      <xdr:colOff>261144</xdr:colOff>
      <xdr:row>5</xdr:row>
      <xdr:rowOff>194469</xdr:rowOff>
    </xdr:from>
    <xdr:ext cx="25616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986044" y="1423194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</a:t>
          </a:r>
        </a:p>
      </xdr:txBody>
    </xdr:sp>
    <xdr:clientData/>
  </xdr:oneCellAnchor>
  <xdr:oneCellAnchor>
    <xdr:from>
      <xdr:col>10</xdr:col>
      <xdr:colOff>240507</xdr:colOff>
      <xdr:row>4</xdr:row>
      <xdr:rowOff>352424</xdr:rowOff>
    </xdr:from>
    <xdr:ext cx="25616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8355807" y="1181099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</a:t>
          </a:r>
        </a:p>
      </xdr:txBody>
    </xdr:sp>
    <xdr:clientData/>
  </xdr:oneCellAnchor>
  <xdr:oneCellAnchor>
    <xdr:from>
      <xdr:col>9</xdr:col>
      <xdr:colOff>195263</xdr:colOff>
      <xdr:row>4</xdr:row>
      <xdr:rowOff>365124</xdr:rowOff>
    </xdr:from>
    <xdr:ext cx="25616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7700963" y="1193799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</a:t>
          </a:r>
        </a:p>
      </xdr:txBody>
    </xdr:sp>
    <xdr:clientData/>
  </xdr:oneCellAnchor>
  <xdr:oneCellAnchor>
    <xdr:from>
      <xdr:col>8</xdr:col>
      <xdr:colOff>168288</xdr:colOff>
      <xdr:row>5</xdr:row>
      <xdr:rowOff>170660</xdr:rowOff>
    </xdr:from>
    <xdr:ext cx="25616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7064388" y="139938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</a:t>
          </a:r>
        </a:p>
      </xdr:txBody>
    </xdr:sp>
    <xdr:clientData/>
  </xdr:oneCellAnchor>
  <xdr:oneCellAnchor>
    <xdr:from>
      <xdr:col>7</xdr:col>
      <xdr:colOff>334181</xdr:colOff>
      <xdr:row>8</xdr:row>
      <xdr:rowOff>30958</xdr:rowOff>
    </xdr:from>
    <xdr:ext cx="25616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620681" y="1859758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393700</xdr:colOff>
      <xdr:row>31</xdr:row>
      <xdr:rowOff>158750</xdr:rowOff>
    </xdr:from>
    <xdr:ext cx="25616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9118600" y="628332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</a:t>
          </a:r>
        </a:p>
      </xdr:txBody>
    </xdr:sp>
    <xdr:clientData/>
  </xdr:oneCellAnchor>
  <xdr:oneCellAnchor>
    <xdr:from>
      <xdr:col>9</xdr:col>
      <xdr:colOff>485775</xdr:colOff>
      <xdr:row>29</xdr:row>
      <xdr:rowOff>152400</xdr:rowOff>
    </xdr:from>
    <xdr:ext cx="25616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0582275" y="594677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</a:t>
          </a:r>
        </a:p>
      </xdr:txBody>
    </xdr:sp>
    <xdr:clientData/>
  </xdr:oneCellAnchor>
  <xdr:oneCellAnchor>
    <xdr:from>
      <xdr:col>8</xdr:col>
      <xdr:colOff>60325</xdr:colOff>
      <xdr:row>31</xdr:row>
      <xdr:rowOff>142875</xdr:rowOff>
    </xdr:from>
    <xdr:ext cx="25616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6956425" y="626745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275589</xdr:colOff>
      <xdr:row>1</xdr:row>
      <xdr:rowOff>52704</xdr:rowOff>
    </xdr:from>
    <xdr:to>
      <xdr:col>14</xdr:col>
      <xdr:colOff>273049</xdr:colOff>
      <xdr:row>24</xdr:row>
      <xdr:rowOff>15875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pSpPr/>
      </xdr:nvGrpSpPr>
      <xdr:grpSpPr>
        <a:xfrm>
          <a:off x="5952489" y="262254"/>
          <a:ext cx="4874260" cy="4649471"/>
          <a:chOff x="8117839" y="78104"/>
          <a:chExt cx="4045585" cy="3991267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3950" t="7149" r="60962" b="52370"/>
          <a:stretch/>
        </xdr:blipFill>
        <xdr:spPr>
          <a:xfrm>
            <a:off x="8117839" y="78104"/>
            <a:ext cx="4045585" cy="3991267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 txBox="1"/>
        </xdr:nvSpPr>
        <xdr:spPr>
          <a:xfrm>
            <a:off x="11090275" y="952500"/>
            <a:ext cx="212610" cy="2271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8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10814050" y="666750"/>
            <a:ext cx="212610" cy="2271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7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10448925" y="498475"/>
            <a:ext cx="212610" cy="2271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6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10093325" y="396875"/>
            <a:ext cx="212610" cy="2271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5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9683750" y="406400"/>
            <a:ext cx="212610" cy="2271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4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9290050" y="498475"/>
            <a:ext cx="212610" cy="2271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3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 txBox="1"/>
        </xdr:nvSpPr>
        <xdr:spPr>
          <a:xfrm>
            <a:off x="8975725" y="704850"/>
            <a:ext cx="212610" cy="2271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2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200-00000E000000}"/>
              </a:ext>
            </a:extLst>
          </xdr:cNvPr>
          <xdr:cNvSpPr txBox="1"/>
        </xdr:nvSpPr>
        <xdr:spPr>
          <a:xfrm>
            <a:off x="8715375" y="1009650"/>
            <a:ext cx="212610" cy="2271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1</a:t>
            </a:r>
          </a:p>
        </xdr:txBody>
      </xdr:sp>
    </xdr:grpSp>
    <xdr:clientData/>
  </xdr:twoCellAnchor>
  <xdr:twoCellAnchor editAs="oneCell">
    <xdr:from>
      <xdr:col>7</xdr:col>
      <xdr:colOff>79376</xdr:colOff>
      <xdr:row>0</xdr:row>
      <xdr:rowOff>0</xdr:rowOff>
    </xdr:from>
    <xdr:to>
      <xdr:col>13</xdr:col>
      <xdr:colOff>377032</xdr:colOff>
      <xdr:row>2</xdr:row>
      <xdr:rowOff>14076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69376" y="0"/>
          <a:ext cx="3917156" cy="442701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24</xdr:row>
      <xdr:rowOff>47625</xdr:rowOff>
    </xdr:from>
    <xdr:to>
      <xdr:col>14</xdr:col>
      <xdr:colOff>283210</xdr:colOff>
      <xdr:row>47</xdr:row>
      <xdr:rowOff>47625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GrpSpPr/>
      </xdr:nvGrpSpPr>
      <xdr:grpSpPr>
        <a:xfrm>
          <a:off x="5962650" y="4943475"/>
          <a:ext cx="4874260" cy="4162425"/>
          <a:chOff x="6270625" y="4619625"/>
          <a:chExt cx="4045585" cy="4381500"/>
        </a:xfrm>
      </xdr:grpSpPr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00000000-0008-0000-0200-000030000000}"/>
              </a:ext>
            </a:extLst>
          </xdr:cNvPr>
          <xdr:cNvGrpSpPr/>
        </xdr:nvGrpSpPr>
        <xdr:grpSpPr>
          <a:xfrm>
            <a:off x="6270625" y="4968875"/>
            <a:ext cx="4045585" cy="4032250"/>
            <a:chOff x="12477750" y="4841875"/>
            <a:chExt cx="4045585" cy="4032250"/>
          </a:xfrm>
        </xdr:grpSpPr>
        <xdr:pic>
          <xdr:nvPicPr>
            <xdr:cNvPr id="34" name="Picture 33">
              <a:extLst>
                <a:ext uri="{FF2B5EF4-FFF2-40B4-BE49-F238E27FC236}">
                  <a16:creationId xmlns:a16="http://schemas.microsoft.com/office/drawing/2014/main" id="{00000000-0008-0000-0200-000022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13950" t="54598" r="60962" b="4548"/>
            <a:stretch/>
          </xdr:blipFill>
          <xdr:spPr>
            <a:xfrm>
              <a:off x="12477750" y="4841875"/>
              <a:ext cx="4045585" cy="4032250"/>
            </a:xfrm>
            <a:prstGeom prst="rect">
              <a:avLst/>
            </a:prstGeom>
          </xdr:spPr>
        </xdr:pic>
        <xdr:sp macro="" textlink="">
          <xdr:nvSpPr>
            <xdr:cNvPr id="35" name="TextBox 34">
              <a:extLst>
                <a:ext uri="{FF2B5EF4-FFF2-40B4-BE49-F238E27FC236}">
                  <a16:creationId xmlns:a16="http://schemas.microsoft.com/office/drawing/2014/main" id="{00000000-0008-0000-0200-000023000000}"/>
                </a:ext>
              </a:extLst>
            </xdr:cNvPr>
            <xdr:cNvSpPr txBox="1"/>
          </xdr:nvSpPr>
          <xdr:spPr>
            <a:xfrm>
              <a:off x="15304264" y="5674314"/>
              <a:ext cx="256160" cy="2648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100"/>
                <a:t>4</a:t>
              </a:r>
            </a:p>
          </xdr:txBody>
        </xdr:sp>
        <xdr:sp macro="" textlink="">
          <xdr:nvSpPr>
            <xdr:cNvPr id="36" name="TextBox 35">
              <a:extLst>
                <a:ext uri="{FF2B5EF4-FFF2-40B4-BE49-F238E27FC236}">
                  <a16:creationId xmlns:a16="http://schemas.microsoft.com/office/drawing/2014/main" id="{00000000-0008-0000-0200-000024000000}"/>
                </a:ext>
              </a:extLst>
            </xdr:cNvPr>
            <xdr:cNvSpPr txBox="1"/>
          </xdr:nvSpPr>
          <xdr:spPr>
            <a:xfrm>
              <a:off x="14677105" y="5293900"/>
              <a:ext cx="256160" cy="2648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100"/>
                <a:t>3</a:t>
              </a:r>
            </a:p>
          </xdr:txBody>
        </xdr:sp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00000000-0008-0000-0200-000025000000}"/>
                </a:ext>
              </a:extLst>
            </xdr:cNvPr>
            <xdr:cNvSpPr txBox="1"/>
          </xdr:nvSpPr>
          <xdr:spPr>
            <a:xfrm>
              <a:off x="13968889" y="5313462"/>
              <a:ext cx="256160" cy="2648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100"/>
                <a:t>2</a:t>
              </a:r>
            </a:p>
          </xdr:txBody>
        </xdr:sp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00000000-0008-0000-0200-000026000000}"/>
                </a:ext>
              </a:extLst>
            </xdr:cNvPr>
            <xdr:cNvSpPr txBox="1"/>
          </xdr:nvSpPr>
          <xdr:spPr>
            <a:xfrm>
              <a:off x="13354177" y="5664780"/>
              <a:ext cx="256160" cy="2648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100"/>
                <a:t>1</a:t>
              </a:r>
            </a:p>
          </xdr:txBody>
        </xdr:sp>
      </xdr:grpSp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397625" y="4619625"/>
            <a:ext cx="3667132" cy="3810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0</xdr:row>
      <xdr:rowOff>76200</xdr:rowOff>
    </xdr:from>
    <xdr:to>
      <xdr:col>17</xdr:col>
      <xdr:colOff>47084</xdr:colOff>
      <xdr:row>44</xdr:row>
      <xdr:rowOff>129658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33255-922C-4674-BD2E-A2AC3DEC1F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792" b="-6792"/>
        <a:stretch/>
      </xdr:blipFill>
      <xdr:spPr>
        <a:xfrm>
          <a:off x="6238875" y="76200"/>
          <a:ext cx="6190709" cy="8635483"/>
        </a:xfrm>
        <a:prstGeom prst="rect">
          <a:avLst/>
        </a:prstGeom>
      </xdr:spPr>
    </xdr:pic>
    <xdr:clientData/>
  </xdr:twoCellAnchor>
  <xdr:oneCellAnchor>
    <xdr:from>
      <xdr:col>13</xdr:col>
      <xdr:colOff>199211</xdr:colOff>
      <xdr:row>30</xdr:row>
      <xdr:rowOff>163287</xdr:rowOff>
    </xdr:from>
    <xdr:ext cx="25616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0143311" y="6211662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</a:t>
          </a:r>
        </a:p>
      </xdr:txBody>
    </xdr:sp>
    <xdr:clientData/>
  </xdr:oneCellAnchor>
  <xdr:oneCellAnchor>
    <xdr:from>
      <xdr:col>12</xdr:col>
      <xdr:colOff>352971</xdr:colOff>
      <xdr:row>28</xdr:row>
      <xdr:rowOff>123826</xdr:rowOff>
    </xdr:from>
    <xdr:ext cx="25616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9687471" y="5810251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</a:t>
          </a:r>
        </a:p>
      </xdr:txBody>
    </xdr:sp>
    <xdr:clientData/>
  </xdr:oneCellAnchor>
  <xdr:oneCellAnchor>
    <xdr:from>
      <xdr:col>11</xdr:col>
      <xdr:colOff>452302</xdr:colOff>
      <xdr:row>27</xdr:row>
      <xdr:rowOff>115661</xdr:rowOff>
    </xdr:from>
    <xdr:ext cx="25616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9177202" y="5621111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</a:t>
          </a:r>
        </a:p>
      </xdr:txBody>
    </xdr:sp>
    <xdr:clientData/>
  </xdr:oneCellAnchor>
  <xdr:oneCellAnchor>
    <xdr:from>
      <xdr:col>10</xdr:col>
      <xdr:colOff>517615</xdr:colOff>
      <xdr:row>27</xdr:row>
      <xdr:rowOff>83004</xdr:rowOff>
    </xdr:from>
    <xdr:ext cx="25616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632915" y="5588454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</a:t>
          </a:r>
        </a:p>
      </xdr:txBody>
    </xdr:sp>
    <xdr:clientData/>
  </xdr:oneCellAnchor>
  <xdr:oneCellAnchor>
    <xdr:from>
      <xdr:col>9</xdr:col>
      <xdr:colOff>601978</xdr:colOff>
      <xdr:row>28</xdr:row>
      <xdr:rowOff>118383</xdr:rowOff>
    </xdr:from>
    <xdr:ext cx="25616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107678" y="5804808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</a:t>
          </a:r>
        </a:p>
      </xdr:txBody>
    </xdr:sp>
    <xdr:clientData/>
  </xdr:oneCellAnchor>
  <xdr:oneCellAnchor>
    <xdr:from>
      <xdr:col>9</xdr:col>
      <xdr:colOff>165191</xdr:colOff>
      <xdr:row>31</xdr:row>
      <xdr:rowOff>19049</xdr:rowOff>
    </xdr:from>
    <xdr:ext cx="25616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7670891" y="6248399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</a:p>
      </xdr:txBody>
    </xdr:sp>
    <xdr:clientData/>
  </xdr:oneCellAnchor>
  <xdr:oneCellAnchor>
    <xdr:from>
      <xdr:col>13</xdr:col>
      <xdr:colOff>412298</xdr:colOff>
      <xdr:row>9</xdr:row>
      <xdr:rowOff>180977</xdr:rowOff>
    </xdr:from>
    <xdr:ext cx="327654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0356398" y="2200277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12</a:t>
          </a:r>
        </a:p>
      </xdr:txBody>
    </xdr:sp>
    <xdr:clientData/>
  </xdr:oneCellAnchor>
  <xdr:oneCellAnchor>
    <xdr:from>
      <xdr:col>13</xdr:col>
      <xdr:colOff>182337</xdr:colOff>
      <xdr:row>8</xdr:row>
      <xdr:rowOff>134712</xdr:rowOff>
    </xdr:from>
    <xdr:ext cx="327654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0126437" y="1953987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11</a:t>
          </a:r>
        </a:p>
      </xdr:txBody>
    </xdr:sp>
    <xdr:clientData/>
  </xdr:oneCellAnchor>
  <xdr:oneCellAnchor>
    <xdr:from>
      <xdr:col>12</xdr:col>
      <xdr:colOff>526597</xdr:colOff>
      <xdr:row>7</xdr:row>
      <xdr:rowOff>131990</xdr:rowOff>
    </xdr:from>
    <xdr:ext cx="327654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9861097" y="1751240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10</a:t>
          </a:r>
        </a:p>
      </xdr:txBody>
    </xdr:sp>
    <xdr:clientData/>
  </xdr:oneCellAnchor>
  <xdr:oneCellAnchor>
    <xdr:from>
      <xdr:col>12</xdr:col>
      <xdr:colOff>284390</xdr:colOff>
      <xdr:row>6</xdr:row>
      <xdr:rowOff>187779</xdr:rowOff>
    </xdr:from>
    <xdr:ext cx="256160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9618890" y="1607004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9</a:t>
          </a:r>
        </a:p>
      </xdr:txBody>
    </xdr:sp>
    <xdr:clientData/>
  </xdr:oneCellAnchor>
  <xdr:oneCellAnchor>
    <xdr:from>
      <xdr:col>12</xdr:col>
      <xdr:colOff>19050</xdr:colOff>
      <xdr:row>6</xdr:row>
      <xdr:rowOff>66675</xdr:rowOff>
    </xdr:from>
    <xdr:ext cx="256160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9353550" y="148590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8</a:t>
          </a:r>
        </a:p>
      </xdr:txBody>
    </xdr:sp>
    <xdr:clientData/>
  </xdr:oneCellAnchor>
  <xdr:oneCellAnchor>
    <xdr:from>
      <xdr:col>11</xdr:col>
      <xdr:colOff>314325</xdr:colOff>
      <xdr:row>6</xdr:row>
      <xdr:rowOff>9525</xdr:rowOff>
    </xdr:from>
    <xdr:ext cx="256160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9039225" y="142875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7</a:t>
          </a:r>
        </a:p>
      </xdr:txBody>
    </xdr:sp>
    <xdr:clientData/>
  </xdr:oneCellAnchor>
  <xdr:oneCellAnchor>
    <xdr:from>
      <xdr:col>10</xdr:col>
      <xdr:colOff>589189</xdr:colOff>
      <xdr:row>6</xdr:row>
      <xdr:rowOff>9525</xdr:rowOff>
    </xdr:from>
    <xdr:ext cx="256160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704489" y="142875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</a:t>
          </a:r>
        </a:p>
      </xdr:txBody>
    </xdr:sp>
    <xdr:clientData/>
  </xdr:oneCellAnchor>
  <xdr:oneCellAnchor>
    <xdr:from>
      <xdr:col>10</xdr:col>
      <xdr:colOff>293914</xdr:colOff>
      <xdr:row>6</xdr:row>
      <xdr:rowOff>62593</xdr:rowOff>
    </xdr:from>
    <xdr:ext cx="256160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8409214" y="1481818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</a:t>
          </a:r>
        </a:p>
      </xdr:txBody>
    </xdr:sp>
    <xdr:clientData/>
  </xdr:oneCellAnchor>
  <xdr:oneCellAnchor>
    <xdr:from>
      <xdr:col>9</xdr:col>
      <xdr:colOff>593270</xdr:colOff>
      <xdr:row>6</xdr:row>
      <xdr:rowOff>160565</xdr:rowOff>
    </xdr:from>
    <xdr:ext cx="256160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8098970" y="157979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</a:t>
          </a:r>
        </a:p>
      </xdr:txBody>
    </xdr:sp>
    <xdr:clientData/>
  </xdr:oneCellAnchor>
  <xdr:oneCellAnchor>
    <xdr:from>
      <xdr:col>9</xdr:col>
      <xdr:colOff>308880</xdr:colOff>
      <xdr:row>7</xdr:row>
      <xdr:rowOff>122465</xdr:rowOff>
    </xdr:from>
    <xdr:ext cx="256160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7814580" y="174171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</a:t>
          </a:r>
        </a:p>
      </xdr:txBody>
    </xdr:sp>
    <xdr:clientData/>
  </xdr:oneCellAnchor>
  <xdr:oneCellAnchor>
    <xdr:from>
      <xdr:col>9</xdr:col>
      <xdr:colOff>89807</xdr:colOff>
      <xdr:row>8</xdr:row>
      <xdr:rowOff>142875</xdr:rowOff>
    </xdr:from>
    <xdr:ext cx="256160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7595507" y="196215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</a:t>
          </a:r>
        </a:p>
      </xdr:txBody>
    </xdr:sp>
    <xdr:clientData/>
  </xdr:oneCellAnchor>
  <xdr:oneCellAnchor>
    <xdr:from>
      <xdr:col>8</xdr:col>
      <xdr:colOff>519793</xdr:colOff>
      <xdr:row>9</xdr:row>
      <xdr:rowOff>180974</xdr:rowOff>
    </xdr:from>
    <xdr:ext cx="34698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7415893" y="2200274"/>
          <a:ext cx="3469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285753</xdr:colOff>
      <xdr:row>0</xdr:row>
      <xdr:rowOff>1</xdr:rowOff>
    </xdr:from>
    <xdr:to>
      <xdr:col>16</xdr:col>
      <xdr:colOff>269876</xdr:colOff>
      <xdr:row>24</xdr:row>
      <xdr:rowOff>111125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pSpPr/>
      </xdr:nvGrpSpPr>
      <xdr:grpSpPr>
        <a:xfrm>
          <a:off x="5962653" y="1"/>
          <a:ext cx="6080123" cy="5026024"/>
          <a:chOff x="0" y="381000"/>
          <a:chExt cx="6810375" cy="5886449"/>
        </a:xfrm>
      </xdr:grpSpPr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5296" t="47311" r="57747" b="1874"/>
          <a:stretch/>
        </xdr:blipFill>
        <xdr:spPr>
          <a:xfrm>
            <a:off x="0" y="381000"/>
            <a:ext cx="6810375" cy="5886449"/>
          </a:xfrm>
          <a:prstGeom prst="rect">
            <a:avLst/>
          </a:prstGeom>
        </xdr:spPr>
      </xdr:pic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SpPr txBox="1"/>
        </xdr:nvSpPr>
        <xdr:spPr>
          <a:xfrm>
            <a:off x="5220841" y="2025822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10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SpPr txBox="1"/>
        </xdr:nvSpPr>
        <xdr:spPr>
          <a:xfrm>
            <a:off x="4987304" y="1678031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9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SpPr txBox="1"/>
        </xdr:nvSpPr>
        <xdr:spPr>
          <a:xfrm>
            <a:off x="4671722" y="1352550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8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SpPr txBox="1"/>
        </xdr:nvSpPr>
        <xdr:spPr>
          <a:xfrm>
            <a:off x="4279489" y="1152525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7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SpPr txBox="1"/>
        </xdr:nvSpPr>
        <xdr:spPr>
          <a:xfrm>
            <a:off x="3824462" y="1095374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6</a:t>
            </a: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 txBox="1"/>
        </xdr:nvSpPr>
        <xdr:spPr>
          <a:xfrm>
            <a:off x="3392978" y="1076325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5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SpPr txBox="1"/>
        </xdr:nvSpPr>
        <xdr:spPr>
          <a:xfrm>
            <a:off x="2943344" y="1162050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4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SpPr txBox="1"/>
        </xdr:nvSpPr>
        <xdr:spPr>
          <a:xfrm>
            <a:off x="2557489" y="1381125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3</a:t>
            </a: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SpPr txBox="1"/>
        </xdr:nvSpPr>
        <xdr:spPr>
          <a:xfrm>
            <a:off x="2219467" y="1666875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2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SpPr txBox="1"/>
        </xdr:nvSpPr>
        <xdr:spPr>
          <a:xfrm>
            <a:off x="1865500" y="2009775"/>
            <a:ext cx="32908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1</a:t>
            </a:r>
          </a:p>
        </xdr:txBody>
      </xdr:sp>
    </xdr:grpSp>
    <xdr:clientData/>
  </xdr:twoCellAnchor>
  <xdr:twoCellAnchor>
    <xdr:from>
      <xdr:col>6</xdr:col>
      <xdr:colOff>333375</xdr:colOff>
      <xdr:row>25</xdr:row>
      <xdr:rowOff>174626</xdr:rowOff>
    </xdr:from>
    <xdr:to>
      <xdr:col>16</xdr:col>
      <xdr:colOff>238125</xdr:colOff>
      <xdr:row>47</xdr:row>
      <xdr:rowOff>127000</xdr:rowOff>
    </xdr:to>
    <xdr:grpSp>
      <xdr:nvGrpSpPr>
        <xdr:cNvPr id="91" name="Group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GrpSpPr/>
      </xdr:nvGrpSpPr>
      <xdr:grpSpPr>
        <a:xfrm>
          <a:off x="6010275" y="5270501"/>
          <a:ext cx="6000750" cy="3933824"/>
          <a:chOff x="7620000" y="381000"/>
          <a:chExt cx="6126482" cy="5334593"/>
        </a:xfrm>
      </xdr:grpSpPr>
      <xdr:pic>
        <xdr:nvPicPr>
          <xdr:cNvPr id="92" name="Picture 91">
            <a:extLst>
              <a:ext uri="{FF2B5EF4-FFF2-40B4-BE49-F238E27FC236}">
                <a16:creationId xmlns:a16="http://schemas.microsoft.com/office/drawing/2014/main" id="{00000000-0008-0000-0400-00005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6646" t="47311" r="20108" b="6638"/>
          <a:stretch/>
        </xdr:blipFill>
        <xdr:spPr>
          <a:xfrm>
            <a:off x="7620000" y="381000"/>
            <a:ext cx="6126482" cy="5334593"/>
          </a:xfrm>
          <a:prstGeom prst="rect">
            <a:avLst/>
          </a:prstGeom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400-000067000000}"/>
              </a:ext>
            </a:extLst>
          </xdr:cNvPr>
          <xdr:cNvSpPr txBox="1"/>
        </xdr:nvSpPr>
        <xdr:spPr>
          <a:xfrm>
            <a:off x="12665635" y="2038349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10</a:t>
            </a:r>
          </a:p>
        </xdr:txBody>
      </xdr:sp>
      <xdr:sp macro="" textlink="">
        <xdr:nvSpPr>
          <xdr:cNvPr id="104" name="TextBox 103">
            <a:extLst>
              <a:ext uri="{FF2B5EF4-FFF2-40B4-BE49-F238E27FC236}">
                <a16:creationId xmlns:a16="http://schemas.microsoft.com/office/drawing/2014/main" id="{00000000-0008-0000-0400-000068000000}"/>
              </a:ext>
            </a:extLst>
          </xdr:cNvPr>
          <xdr:cNvSpPr txBox="1"/>
        </xdr:nvSpPr>
        <xdr:spPr>
          <a:xfrm>
            <a:off x="12385644" y="1724025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9</a:t>
            </a:r>
          </a:p>
        </xdr:txBody>
      </xdr:sp>
      <xdr:sp macro="" textlink="">
        <xdr:nvSpPr>
          <xdr:cNvPr id="105" name="TextBox 104">
            <a:extLst>
              <a:ext uri="{FF2B5EF4-FFF2-40B4-BE49-F238E27FC236}">
                <a16:creationId xmlns:a16="http://schemas.microsoft.com/office/drawing/2014/main" id="{00000000-0008-0000-0400-000069000000}"/>
              </a:ext>
            </a:extLst>
          </xdr:cNvPr>
          <xdr:cNvSpPr txBox="1"/>
        </xdr:nvSpPr>
        <xdr:spPr>
          <a:xfrm>
            <a:off x="12031677" y="1409700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8</a:t>
            </a:r>
          </a:p>
        </xdr:txBody>
      </xdr:sp>
      <xdr:sp macro="" textlink="">
        <xdr:nvSpPr>
          <xdr:cNvPr id="106" name="TextBox 105">
            <a:extLst>
              <a:ext uri="{FF2B5EF4-FFF2-40B4-BE49-F238E27FC236}">
                <a16:creationId xmlns:a16="http://schemas.microsoft.com/office/drawing/2014/main" id="{00000000-0008-0000-0400-00006A000000}"/>
              </a:ext>
            </a:extLst>
          </xdr:cNvPr>
          <xdr:cNvSpPr txBox="1"/>
        </xdr:nvSpPr>
        <xdr:spPr>
          <a:xfrm>
            <a:off x="11645822" y="1209675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7</a:t>
            </a:r>
          </a:p>
        </xdr:txBody>
      </xdr:sp>
      <xdr:sp macro="" textlink="">
        <xdr:nvSpPr>
          <xdr:cNvPr id="107" name="TextBox 106">
            <a:extLst>
              <a:ext uri="{FF2B5EF4-FFF2-40B4-BE49-F238E27FC236}">
                <a16:creationId xmlns:a16="http://schemas.microsoft.com/office/drawing/2014/main" id="{00000000-0008-0000-0400-00006B000000}"/>
              </a:ext>
            </a:extLst>
          </xdr:cNvPr>
          <xdr:cNvSpPr txBox="1"/>
        </xdr:nvSpPr>
        <xdr:spPr>
          <a:xfrm>
            <a:off x="11212133" y="1152525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6</a:t>
            </a:r>
          </a:p>
        </xdr:txBody>
      </xdr:sp>
      <xdr:sp macro="" textlink="">
        <xdr:nvSpPr>
          <xdr:cNvPr id="108" name="TextBox 107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SpPr txBox="1"/>
        </xdr:nvSpPr>
        <xdr:spPr>
          <a:xfrm>
            <a:off x="10752933" y="1133475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5</a:t>
            </a:r>
          </a:p>
        </xdr:txBody>
      </xdr:sp>
      <xdr:sp macro="" textlink="">
        <xdr:nvSpPr>
          <xdr:cNvPr id="109" name="TextBox 108">
            <a:extLst>
              <a:ext uri="{FF2B5EF4-FFF2-40B4-BE49-F238E27FC236}">
                <a16:creationId xmlns:a16="http://schemas.microsoft.com/office/drawing/2014/main" id="{00000000-0008-0000-0400-00006D000000}"/>
              </a:ext>
            </a:extLst>
          </xdr:cNvPr>
          <xdr:cNvSpPr txBox="1"/>
        </xdr:nvSpPr>
        <xdr:spPr>
          <a:xfrm>
            <a:off x="10348576" y="1219201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4</a:t>
            </a:r>
          </a:p>
        </xdr:txBody>
      </xdr:sp>
      <xdr:sp macro="" textlink="">
        <xdr:nvSpPr>
          <xdr:cNvPr id="110" name="TextBox 109">
            <a:extLst>
              <a:ext uri="{FF2B5EF4-FFF2-40B4-BE49-F238E27FC236}">
                <a16:creationId xmlns:a16="http://schemas.microsoft.com/office/drawing/2014/main" id="{00000000-0008-0000-0400-00006E000000}"/>
              </a:ext>
            </a:extLst>
          </xdr:cNvPr>
          <xdr:cNvSpPr txBox="1"/>
        </xdr:nvSpPr>
        <xdr:spPr>
          <a:xfrm>
            <a:off x="9982169" y="1438274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3</a:t>
            </a:r>
          </a:p>
        </xdr:txBody>
      </xdr:sp>
      <xdr:sp macro="" textlink="">
        <xdr:nvSpPr>
          <xdr:cNvPr id="111" name="TextBox 110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SpPr txBox="1"/>
        </xdr:nvSpPr>
        <xdr:spPr>
          <a:xfrm>
            <a:off x="9608595" y="1685275"/>
            <a:ext cx="25728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2</a:t>
            </a:r>
          </a:p>
        </xdr:txBody>
      </xdr:sp>
      <xdr:sp macro="" textlink="">
        <xdr:nvSpPr>
          <xdr:cNvPr id="112" name="TextBox 111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SpPr txBox="1"/>
        </xdr:nvSpPr>
        <xdr:spPr>
          <a:xfrm>
            <a:off x="9251282" y="2002341"/>
            <a:ext cx="32908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/>
              <a:t>1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67497</xdr:colOff>
      <xdr:row>1</xdr:row>
      <xdr:rowOff>51435</xdr:rowOff>
    </xdr:from>
    <xdr:to>
      <xdr:col>14</xdr:col>
      <xdr:colOff>566184</xdr:colOff>
      <xdr:row>44</xdr:row>
      <xdr:rowOff>116416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505" t="8596" r="52993" b="6134"/>
        <a:stretch/>
      </xdr:blipFill>
      <xdr:spPr>
        <a:xfrm>
          <a:off x="5613164" y="263102"/>
          <a:ext cx="5409353" cy="8510481"/>
        </a:xfrm>
        <a:prstGeom prst="rect">
          <a:avLst/>
        </a:prstGeom>
      </xdr:spPr>
    </xdr:pic>
    <xdr:clientData/>
  </xdr:twoCellAnchor>
  <xdr:oneCellAnchor>
    <xdr:from>
      <xdr:col>7</xdr:col>
      <xdr:colOff>540854</xdr:colOff>
      <xdr:row>33</xdr:row>
      <xdr:rowOff>118110</xdr:rowOff>
    </xdr:from>
    <xdr:ext cx="25616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827354" y="642366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</a:p>
      </xdr:txBody>
    </xdr:sp>
    <xdr:clientData/>
  </xdr:oneCellAnchor>
  <xdr:oneCellAnchor>
    <xdr:from>
      <xdr:col>8</xdr:col>
      <xdr:colOff>195366</xdr:colOff>
      <xdr:row>32</xdr:row>
      <xdr:rowOff>89535</xdr:rowOff>
    </xdr:from>
    <xdr:ext cx="25616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7091466" y="621411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</a:t>
          </a:r>
        </a:p>
      </xdr:txBody>
    </xdr:sp>
    <xdr:clientData/>
  </xdr:oneCellAnchor>
  <xdr:oneCellAnchor>
    <xdr:from>
      <xdr:col>8</xdr:col>
      <xdr:colOff>499166</xdr:colOff>
      <xdr:row>31</xdr:row>
      <xdr:rowOff>108585</xdr:rowOff>
    </xdr:from>
    <xdr:ext cx="25616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7395266" y="605218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</a:t>
          </a:r>
        </a:p>
      </xdr:txBody>
    </xdr:sp>
    <xdr:clientData/>
  </xdr:oneCellAnchor>
  <xdr:oneCellAnchor>
    <xdr:from>
      <xdr:col>9</xdr:col>
      <xdr:colOff>198668</xdr:colOff>
      <xdr:row>30</xdr:row>
      <xdr:rowOff>165735</xdr:rowOff>
    </xdr:from>
    <xdr:ext cx="25616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7704368" y="592836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</a:t>
          </a:r>
        </a:p>
      </xdr:txBody>
    </xdr:sp>
    <xdr:clientData/>
  </xdr:oneCellAnchor>
  <xdr:oneCellAnchor>
    <xdr:from>
      <xdr:col>9</xdr:col>
      <xdr:colOff>528937</xdr:colOff>
      <xdr:row>30</xdr:row>
      <xdr:rowOff>99060</xdr:rowOff>
    </xdr:from>
    <xdr:ext cx="25616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034637" y="586168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</a:t>
          </a:r>
        </a:p>
      </xdr:txBody>
    </xdr:sp>
    <xdr:clientData/>
  </xdr:oneCellAnchor>
  <xdr:oneCellAnchor>
    <xdr:from>
      <xdr:col>10</xdr:col>
      <xdr:colOff>259662</xdr:colOff>
      <xdr:row>30</xdr:row>
      <xdr:rowOff>94296</xdr:rowOff>
    </xdr:from>
    <xdr:ext cx="25616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374962" y="5856921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</a:t>
          </a:r>
        </a:p>
      </xdr:txBody>
    </xdr:sp>
    <xdr:clientData/>
  </xdr:oneCellAnchor>
  <xdr:oneCellAnchor>
    <xdr:from>
      <xdr:col>10</xdr:col>
      <xdr:colOff>594165</xdr:colOff>
      <xdr:row>30</xdr:row>
      <xdr:rowOff>165735</xdr:rowOff>
    </xdr:from>
    <xdr:ext cx="25616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8709465" y="592836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7</a:t>
          </a:r>
        </a:p>
      </xdr:txBody>
    </xdr:sp>
    <xdr:clientData/>
  </xdr:oneCellAnchor>
  <xdr:oneCellAnchor>
    <xdr:from>
      <xdr:col>11</xdr:col>
      <xdr:colOff>305834</xdr:colOff>
      <xdr:row>31</xdr:row>
      <xdr:rowOff>99060</xdr:rowOff>
    </xdr:from>
    <xdr:ext cx="25616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9030734" y="604266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8</a:t>
          </a:r>
        </a:p>
      </xdr:txBody>
    </xdr:sp>
    <xdr:clientData/>
  </xdr:oneCellAnchor>
  <xdr:oneCellAnchor>
    <xdr:from>
      <xdr:col>11</xdr:col>
      <xdr:colOff>585825</xdr:colOff>
      <xdr:row>32</xdr:row>
      <xdr:rowOff>99060</xdr:rowOff>
    </xdr:from>
    <xdr:ext cx="25616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9310725" y="622363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9</a:t>
          </a:r>
        </a:p>
      </xdr:txBody>
    </xdr:sp>
    <xdr:clientData/>
  </xdr:oneCellAnchor>
  <xdr:oneCellAnchor>
    <xdr:from>
      <xdr:col>12</xdr:col>
      <xdr:colOff>185828</xdr:colOff>
      <xdr:row>33</xdr:row>
      <xdr:rowOff>118110</xdr:rowOff>
    </xdr:from>
    <xdr:ext cx="327654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9520328" y="6423660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10</a:t>
          </a:r>
        </a:p>
      </xdr:txBody>
    </xdr:sp>
    <xdr:clientData/>
  </xdr:oneCellAnchor>
  <xdr:oneCellAnchor>
    <xdr:from>
      <xdr:col>8</xdr:col>
      <xdr:colOff>251780</xdr:colOff>
      <xdr:row>7</xdr:row>
      <xdr:rowOff>86783</xdr:rowOff>
    </xdr:from>
    <xdr:ext cx="256160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7126713" y="1636183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</a:p>
      </xdr:txBody>
    </xdr:sp>
    <xdr:clientData/>
  </xdr:oneCellAnchor>
  <xdr:oneCellAnchor>
    <xdr:from>
      <xdr:col>8</xdr:col>
      <xdr:colOff>399290</xdr:colOff>
      <xdr:row>6</xdr:row>
      <xdr:rowOff>152400</xdr:rowOff>
    </xdr:from>
    <xdr:ext cx="256160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295390" y="151447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</a:t>
          </a:r>
        </a:p>
      </xdr:txBody>
    </xdr:sp>
    <xdr:clientData/>
  </xdr:oneCellAnchor>
  <xdr:oneCellAnchor>
    <xdr:from>
      <xdr:col>8</xdr:col>
      <xdr:colOff>523834</xdr:colOff>
      <xdr:row>6</xdr:row>
      <xdr:rowOff>66676</xdr:rowOff>
    </xdr:from>
    <xdr:ext cx="256160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7419934" y="1428751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</a:t>
          </a:r>
        </a:p>
      </xdr:txBody>
    </xdr:sp>
    <xdr:clientData/>
  </xdr:oneCellAnchor>
  <xdr:oneCellAnchor>
    <xdr:from>
      <xdr:col>9</xdr:col>
      <xdr:colOff>35791</xdr:colOff>
      <xdr:row>5</xdr:row>
      <xdr:rowOff>179918</xdr:rowOff>
    </xdr:from>
    <xdr:ext cx="256160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7541491" y="1361018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</a:t>
          </a:r>
        </a:p>
      </xdr:txBody>
    </xdr:sp>
    <xdr:clientData/>
  </xdr:oneCellAnchor>
  <xdr:oneCellAnchor>
    <xdr:from>
      <xdr:col>9</xdr:col>
      <xdr:colOff>174459</xdr:colOff>
      <xdr:row>5</xdr:row>
      <xdr:rowOff>114300</xdr:rowOff>
    </xdr:from>
    <xdr:ext cx="256160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7680159" y="129540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</a:t>
          </a:r>
        </a:p>
      </xdr:txBody>
    </xdr:sp>
    <xdr:clientData/>
  </xdr:oneCellAnchor>
  <xdr:oneCellAnchor>
    <xdr:from>
      <xdr:col>9</xdr:col>
      <xdr:colOff>308348</xdr:colOff>
      <xdr:row>5</xdr:row>
      <xdr:rowOff>67733</xdr:rowOff>
    </xdr:from>
    <xdr:ext cx="256160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7814048" y="1248833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</a:t>
          </a:r>
        </a:p>
      </xdr:txBody>
    </xdr:sp>
    <xdr:clientData/>
  </xdr:oneCellAnchor>
  <xdr:oneCellAnchor>
    <xdr:from>
      <xdr:col>9</xdr:col>
      <xdr:colOff>436453</xdr:colOff>
      <xdr:row>5</xdr:row>
      <xdr:rowOff>0</xdr:rowOff>
    </xdr:from>
    <xdr:ext cx="256160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7942153" y="118110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7</a:t>
          </a:r>
        </a:p>
      </xdr:txBody>
    </xdr:sp>
    <xdr:clientData/>
  </xdr:oneCellAnchor>
  <xdr:oneCellAnchor>
    <xdr:from>
      <xdr:col>9</xdr:col>
      <xdr:colOff>588338</xdr:colOff>
      <xdr:row>4</xdr:row>
      <xdr:rowOff>332311</xdr:rowOff>
    </xdr:from>
    <xdr:ext cx="256160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8094038" y="1132411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8</a:t>
          </a:r>
        </a:p>
      </xdr:txBody>
    </xdr:sp>
    <xdr:clientData/>
  </xdr:oneCellAnchor>
  <xdr:oneCellAnchor>
    <xdr:from>
      <xdr:col>10</xdr:col>
      <xdr:colOff>122700</xdr:colOff>
      <xdr:row>4</xdr:row>
      <xdr:rowOff>306908</xdr:rowOff>
    </xdr:from>
    <xdr:ext cx="256160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8238000" y="1107008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9</a:t>
          </a:r>
        </a:p>
      </xdr:txBody>
    </xdr:sp>
    <xdr:clientData/>
  </xdr:oneCellAnchor>
  <xdr:oneCellAnchor>
    <xdr:from>
      <xdr:col>10</xdr:col>
      <xdr:colOff>232269</xdr:colOff>
      <xdr:row>4</xdr:row>
      <xdr:rowOff>285209</xdr:rowOff>
    </xdr:from>
    <xdr:ext cx="327654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8347569" y="1085309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10</a:t>
          </a:r>
        </a:p>
      </xdr:txBody>
    </xdr:sp>
    <xdr:clientData/>
  </xdr:oneCellAnchor>
  <xdr:oneCellAnchor>
    <xdr:from>
      <xdr:col>10</xdr:col>
      <xdr:colOff>390522</xdr:colOff>
      <xdr:row>4</xdr:row>
      <xdr:rowOff>285209</xdr:rowOff>
    </xdr:from>
    <xdr:ext cx="327654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8505822" y="1085309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11</a:t>
          </a:r>
        </a:p>
      </xdr:txBody>
    </xdr:sp>
    <xdr:clientData/>
  </xdr:oneCellAnchor>
  <xdr:oneCellAnchor>
    <xdr:from>
      <xdr:col>10</xdr:col>
      <xdr:colOff>532371</xdr:colOff>
      <xdr:row>4</xdr:row>
      <xdr:rowOff>294737</xdr:rowOff>
    </xdr:from>
    <xdr:ext cx="327654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8647671" y="1094837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12</a:t>
          </a:r>
        </a:p>
      </xdr:txBody>
    </xdr:sp>
    <xdr:clientData/>
  </xdr:oneCellAnchor>
  <xdr:oneCellAnchor>
    <xdr:from>
      <xdr:col>11</xdr:col>
      <xdr:colOff>76259</xdr:colOff>
      <xdr:row>4</xdr:row>
      <xdr:rowOff>318549</xdr:rowOff>
    </xdr:from>
    <xdr:ext cx="327654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8801159" y="1118649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13</a:t>
          </a:r>
        </a:p>
      </xdr:txBody>
    </xdr:sp>
    <xdr:clientData/>
  </xdr:oneCellAnchor>
  <xdr:oneCellAnchor>
    <xdr:from>
      <xdr:col>11</xdr:col>
      <xdr:colOff>218107</xdr:colOff>
      <xdr:row>4</xdr:row>
      <xdr:rowOff>355592</xdr:rowOff>
    </xdr:from>
    <xdr:ext cx="327654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8943007" y="1155692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14</a:t>
          </a:r>
        </a:p>
      </xdr:txBody>
    </xdr:sp>
    <xdr:clientData/>
  </xdr:oneCellAnchor>
  <xdr:oneCellAnchor>
    <xdr:from>
      <xdr:col>11</xdr:col>
      <xdr:colOff>358365</xdr:colOff>
      <xdr:row>5</xdr:row>
      <xdr:rowOff>33862</xdr:rowOff>
    </xdr:from>
    <xdr:ext cx="327654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9083265" y="1214962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15</a:t>
          </a:r>
        </a:p>
      </xdr:txBody>
    </xdr:sp>
    <xdr:clientData/>
  </xdr:oneCellAnchor>
  <xdr:oneCellAnchor>
    <xdr:from>
      <xdr:col>11</xdr:col>
      <xdr:colOff>496505</xdr:colOff>
      <xdr:row>5</xdr:row>
      <xdr:rowOff>96830</xdr:rowOff>
    </xdr:from>
    <xdr:ext cx="327654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9221405" y="1277930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16</a:t>
          </a:r>
        </a:p>
      </xdr:txBody>
    </xdr:sp>
    <xdr:clientData/>
  </xdr:oneCellAnchor>
  <xdr:oneCellAnchor>
    <xdr:from>
      <xdr:col>11</xdr:col>
      <xdr:colOff>607129</xdr:colOff>
      <xdr:row>6</xdr:row>
      <xdr:rowOff>21166</xdr:rowOff>
    </xdr:from>
    <xdr:ext cx="327654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332029" y="1383241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17</a:t>
          </a:r>
        </a:p>
      </xdr:txBody>
    </xdr:sp>
    <xdr:clientData/>
  </xdr:oneCellAnchor>
  <xdr:oneCellAnchor>
    <xdr:from>
      <xdr:col>12</xdr:col>
      <xdr:colOff>112258</xdr:colOff>
      <xdr:row>6</xdr:row>
      <xdr:rowOff>106891</xdr:rowOff>
    </xdr:from>
    <xdr:ext cx="327654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9446758" y="1468966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18</a:t>
          </a:r>
        </a:p>
      </xdr:txBody>
    </xdr:sp>
    <xdr:clientData/>
  </xdr:oneCellAnchor>
  <xdr:oneCellAnchor>
    <xdr:from>
      <xdr:col>12</xdr:col>
      <xdr:colOff>209567</xdr:colOff>
      <xdr:row>7</xdr:row>
      <xdr:rowOff>30691</xdr:rowOff>
    </xdr:from>
    <xdr:ext cx="327654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/>
      </xdr:nvSpPr>
      <xdr:spPr>
        <a:xfrm>
          <a:off x="9544067" y="1573741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19</a:t>
          </a:r>
        </a:p>
      </xdr:txBody>
    </xdr:sp>
    <xdr:clientData/>
  </xdr:oneCellAnchor>
  <xdr:oneCellAnchor>
    <xdr:from>
      <xdr:col>12</xdr:col>
      <xdr:colOff>353583</xdr:colOff>
      <xdr:row>7</xdr:row>
      <xdr:rowOff>109535</xdr:rowOff>
    </xdr:from>
    <xdr:ext cx="327654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9688083" y="1652585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20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67497</xdr:colOff>
      <xdr:row>1</xdr:row>
      <xdr:rowOff>51435</xdr:rowOff>
    </xdr:from>
    <xdr:to>
      <xdr:col>14</xdr:col>
      <xdr:colOff>566184</xdr:colOff>
      <xdr:row>44</xdr:row>
      <xdr:rowOff>150283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505" t="8596" r="52993" b="6134"/>
        <a:stretch/>
      </xdr:blipFill>
      <xdr:spPr>
        <a:xfrm>
          <a:off x="5736777" y="257175"/>
          <a:ext cx="5375487" cy="8218381"/>
        </a:xfrm>
        <a:prstGeom prst="rect">
          <a:avLst/>
        </a:prstGeom>
      </xdr:spPr>
    </xdr:pic>
    <xdr:clientData/>
  </xdr:twoCellAnchor>
  <xdr:oneCellAnchor>
    <xdr:from>
      <xdr:col>12</xdr:col>
      <xdr:colOff>269683</xdr:colOff>
      <xdr:row>33</xdr:row>
      <xdr:rowOff>118110</xdr:rowOff>
    </xdr:from>
    <xdr:ext cx="25616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9596563" y="646557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595650</xdr:colOff>
      <xdr:row>32</xdr:row>
      <xdr:rowOff>89535</xdr:rowOff>
    </xdr:from>
    <xdr:ext cx="256160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312930" y="625411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</a:t>
          </a:r>
        </a:p>
      </xdr:txBody>
    </xdr:sp>
    <xdr:clientData/>
  </xdr:oneCellAnchor>
  <xdr:oneCellAnchor>
    <xdr:from>
      <xdr:col>11</xdr:col>
      <xdr:colOff>327890</xdr:colOff>
      <xdr:row>31</xdr:row>
      <xdr:rowOff>108585</xdr:rowOff>
    </xdr:from>
    <xdr:ext cx="256160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9045170" y="609028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</a:t>
          </a:r>
        </a:p>
      </xdr:txBody>
    </xdr:sp>
    <xdr:clientData/>
  </xdr:oneCellAnchor>
  <xdr:oneCellAnchor>
    <xdr:from>
      <xdr:col>10</xdr:col>
      <xdr:colOff>589298</xdr:colOff>
      <xdr:row>30</xdr:row>
      <xdr:rowOff>165735</xdr:rowOff>
    </xdr:from>
    <xdr:ext cx="256160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8696978" y="596455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</a:t>
          </a:r>
        </a:p>
      </xdr:txBody>
    </xdr:sp>
    <xdr:clientData/>
  </xdr:oneCellAnchor>
  <xdr:oneCellAnchor>
    <xdr:from>
      <xdr:col>10</xdr:col>
      <xdr:colOff>262273</xdr:colOff>
      <xdr:row>30</xdr:row>
      <xdr:rowOff>99060</xdr:rowOff>
    </xdr:from>
    <xdr:ext cx="256160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369953" y="589788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</a:t>
          </a:r>
        </a:p>
      </xdr:txBody>
    </xdr:sp>
    <xdr:clientData/>
  </xdr:oneCellAnchor>
  <xdr:oneCellAnchor>
    <xdr:from>
      <xdr:col>9</xdr:col>
      <xdr:colOff>540615</xdr:colOff>
      <xdr:row>30</xdr:row>
      <xdr:rowOff>108585</xdr:rowOff>
    </xdr:from>
    <xdr:ext cx="256160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038695" y="590740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</a:t>
          </a:r>
        </a:p>
      </xdr:txBody>
    </xdr:sp>
    <xdr:clientData/>
  </xdr:oneCellAnchor>
  <xdr:oneCellAnchor>
    <xdr:from>
      <xdr:col>9</xdr:col>
      <xdr:colOff>208298</xdr:colOff>
      <xdr:row>30</xdr:row>
      <xdr:rowOff>165735</xdr:rowOff>
    </xdr:from>
    <xdr:ext cx="256160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7706378" y="5964555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7</a:t>
          </a:r>
        </a:p>
      </xdr:txBody>
    </xdr:sp>
    <xdr:clientData/>
  </xdr:oneCellAnchor>
  <xdr:oneCellAnchor>
    <xdr:from>
      <xdr:col>8</xdr:col>
      <xdr:colOff>505688</xdr:colOff>
      <xdr:row>31</xdr:row>
      <xdr:rowOff>99060</xdr:rowOff>
    </xdr:from>
    <xdr:ext cx="256160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7394168" y="608076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8</a:t>
          </a:r>
        </a:p>
      </xdr:txBody>
    </xdr:sp>
    <xdr:clientData/>
  </xdr:oneCellAnchor>
  <xdr:oneCellAnchor>
    <xdr:from>
      <xdr:col>8</xdr:col>
      <xdr:colOff>199830</xdr:colOff>
      <xdr:row>32</xdr:row>
      <xdr:rowOff>99060</xdr:rowOff>
    </xdr:from>
    <xdr:ext cx="256160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7088310" y="626364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9</a:t>
          </a:r>
        </a:p>
      </xdr:txBody>
    </xdr:sp>
    <xdr:clientData/>
  </xdr:oneCellAnchor>
  <xdr:oneCellAnchor>
    <xdr:from>
      <xdr:col>7</xdr:col>
      <xdr:colOff>514155</xdr:colOff>
      <xdr:row>33</xdr:row>
      <xdr:rowOff>118110</xdr:rowOff>
    </xdr:from>
    <xdr:ext cx="327654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6793035" y="6465570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10</a:t>
          </a:r>
        </a:p>
      </xdr:txBody>
    </xdr:sp>
    <xdr:clientData/>
  </xdr:oneCellAnchor>
  <xdr:oneCellAnchor>
    <xdr:from>
      <xdr:col>12</xdr:col>
      <xdr:colOff>438150</xdr:colOff>
      <xdr:row>7</xdr:row>
      <xdr:rowOff>86783</xdr:rowOff>
    </xdr:from>
    <xdr:ext cx="256160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9765030" y="1633643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</a:t>
          </a:r>
        </a:p>
      </xdr:txBody>
    </xdr:sp>
    <xdr:clientData/>
  </xdr:oneCellAnchor>
  <xdr:oneCellAnchor>
    <xdr:from>
      <xdr:col>12</xdr:col>
      <xdr:colOff>307975</xdr:colOff>
      <xdr:row>6</xdr:row>
      <xdr:rowOff>152400</xdr:rowOff>
    </xdr:from>
    <xdr:ext cx="256160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9634855" y="151638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</a:t>
          </a:r>
        </a:p>
      </xdr:txBody>
    </xdr:sp>
    <xdr:clientData/>
  </xdr:oneCellAnchor>
  <xdr:oneCellAnchor>
    <xdr:from>
      <xdr:col>12</xdr:col>
      <xdr:colOff>189441</xdr:colOff>
      <xdr:row>6</xdr:row>
      <xdr:rowOff>66676</xdr:rowOff>
    </xdr:from>
    <xdr:ext cx="256160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9516321" y="1430656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</a:t>
          </a:r>
        </a:p>
      </xdr:txBody>
    </xdr:sp>
    <xdr:clientData/>
  </xdr:oneCellAnchor>
  <xdr:oneCellAnchor>
    <xdr:from>
      <xdr:col>12</xdr:col>
      <xdr:colOff>45509</xdr:colOff>
      <xdr:row>5</xdr:row>
      <xdr:rowOff>179918</xdr:rowOff>
    </xdr:from>
    <xdr:ext cx="256160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9372389" y="1361018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</a:t>
          </a:r>
        </a:p>
      </xdr:txBody>
    </xdr:sp>
    <xdr:clientData/>
  </xdr:oneCellAnchor>
  <xdr:oneCellAnchor>
    <xdr:from>
      <xdr:col>11</xdr:col>
      <xdr:colOff>536575</xdr:colOff>
      <xdr:row>5</xdr:row>
      <xdr:rowOff>114300</xdr:rowOff>
    </xdr:from>
    <xdr:ext cx="256160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9253855" y="129540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</a:t>
          </a:r>
        </a:p>
      </xdr:txBody>
    </xdr:sp>
    <xdr:clientData/>
  </xdr:oneCellAnchor>
  <xdr:oneCellAnchor>
    <xdr:from>
      <xdr:col>11</xdr:col>
      <xdr:colOff>398973</xdr:colOff>
      <xdr:row>5</xdr:row>
      <xdr:rowOff>67733</xdr:rowOff>
    </xdr:from>
    <xdr:ext cx="256160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9116253" y="1248833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</a:t>
          </a:r>
        </a:p>
      </xdr:txBody>
    </xdr:sp>
    <xdr:clientData/>
  </xdr:oneCellAnchor>
  <xdr:oneCellAnchor>
    <xdr:from>
      <xdr:col>11</xdr:col>
      <xdr:colOff>260350</xdr:colOff>
      <xdr:row>5</xdr:row>
      <xdr:rowOff>0</xdr:rowOff>
    </xdr:from>
    <xdr:ext cx="256160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8977630" y="118110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7</a:t>
          </a:r>
        </a:p>
      </xdr:txBody>
    </xdr:sp>
    <xdr:clientData/>
  </xdr:oneCellAnchor>
  <xdr:oneCellAnchor>
    <xdr:from>
      <xdr:col>11</xdr:col>
      <xdr:colOff>102640</xdr:colOff>
      <xdr:row>4</xdr:row>
      <xdr:rowOff>332311</xdr:rowOff>
    </xdr:from>
    <xdr:ext cx="256160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8819920" y="1132411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8</a:t>
          </a:r>
        </a:p>
      </xdr:txBody>
    </xdr:sp>
    <xdr:clientData/>
  </xdr:oneCellAnchor>
  <xdr:oneCellAnchor>
    <xdr:from>
      <xdr:col>10</xdr:col>
      <xdr:colOff>579948</xdr:colOff>
      <xdr:row>4</xdr:row>
      <xdr:rowOff>325960</xdr:rowOff>
    </xdr:from>
    <xdr:ext cx="256160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8687628" y="1126060"/>
          <a:ext cx="2561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9</a:t>
          </a:r>
        </a:p>
      </xdr:txBody>
    </xdr:sp>
    <xdr:clientData/>
  </xdr:oneCellAnchor>
  <xdr:oneCellAnchor>
    <xdr:from>
      <xdr:col>10</xdr:col>
      <xdr:colOff>389448</xdr:colOff>
      <xdr:row>4</xdr:row>
      <xdr:rowOff>328076</xdr:rowOff>
    </xdr:from>
    <xdr:ext cx="327654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8497128" y="1128176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10</a:t>
          </a:r>
        </a:p>
      </xdr:txBody>
    </xdr:sp>
    <xdr:clientData/>
  </xdr:oneCellAnchor>
  <xdr:oneCellAnchor>
    <xdr:from>
      <xdr:col>10</xdr:col>
      <xdr:colOff>238106</xdr:colOff>
      <xdr:row>4</xdr:row>
      <xdr:rowOff>328076</xdr:rowOff>
    </xdr:from>
    <xdr:ext cx="327654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8345786" y="1128176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11</a:t>
          </a:r>
        </a:p>
      </xdr:txBody>
    </xdr:sp>
    <xdr:clientData/>
  </xdr:oneCellAnchor>
  <xdr:oneCellAnchor>
    <xdr:from>
      <xdr:col>10</xdr:col>
      <xdr:colOff>75123</xdr:colOff>
      <xdr:row>4</xdr:row>
      <xdr:rowOff>328076</xdr:rowOff>
    </xdr:from>
    <xdr:ext cx="327654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8182803" y="1128176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12</a:t>
          </a:r>
        </a:p>
      </xdr:txBody>
    </xdr:sp>
    <xdr:clientData/>
  </xdr:oneCellAnchor>
  <xdr:oneCellAnchor>
    <xdr:from>
      <xdr:col>9</xdr:col>
      <xdr:colOff>542905</xdr:colOff>
      <xdr:row>4</xdr:row>
      <xdr:rowOff>337601</xdr:rowOff>
    </xdr:from>
    <xdr:ext cx="327654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8040985" y="1137701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13</a:t>
          </a:r>
        </a:p>
      </xdr:txBody>
    </xdr:sp>
    <xdr:clientData/>
  </xdr:oneCellAnchor>
  <xdr:oneCellAnchor>
    <xdr:from>
      <xdr:col>9</xdr:col>
      <xdr:colOff>389447</xdr:colOff>
      <xdr:row>4</xdr:row>
      <xdr:rowOff>365118</xdr:rowOff>
    </xdr:from>
    <xdr:ext cx="327654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7887527" y="1165218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14</a:t>
          </a:r>
        </a:p>
      </xdr:txBody>
    </xdr:sp>
    <xdr:clientData/>
  </xdr:oneCellAnchor>
  <xdr:oneCellAnchor>
    <xdr:from>
      <xdr:col>9</xdr:col>
      <xdr:colOff>248688</xdr:colOff>
      <xdr:row>5</xdr:row>
      <xdr:rowOff>62440</xdr:rowOff>
    </xdr:from>
    <xdr:ext cx="327654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7746768" y="1243540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15</a:t>
          </a:r>
        </a:p>
      </xdr:txBody>
    </xdr:sp>
    <xdr:clientData/>
  </xdr:oneCellAnchor>
  <xdr:oneCellAnchor>
    <xdr:from>
      <xdr:col>9</xdr:col>
      <xdr:colOff>124863</xdr:colOff>
      <xdr:row>5</xdr:row>
      <xdr:rowOff>149223</xdr:rowOff>
    </xdr:from>
    <xdr:ext cx="327654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7622943" y="1330323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16</a:t>
          </a:r>
        </a:p>
      </xdr:txBody>
    </xdr:sp>
    <xdr:clientData/>
  </xdr:oneCellAnchor>
  <xdr:oneCellAnchor>
    <xdr:from>
      <xdr:col>8</xdr:col>
      <xdr:colOff>592648</xdr:colOff>
      <xdr:row>6</xdr:row>
      <xdr:rowOff>21166</xdr:rowOff>
    </xdr:from>
    <xdr:ext cx="327654" cy="2645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7481128" y="1385146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17</a:t>
          </a:r>
        </a:p>
      </xdr:txBody>
    </xdr:sp>
    <xdr:clientData/>
  </xdr:oneCellAnchor>
  <xdr:oneCellAnchor>
    <xdr:from>
      <xdr:col>8</xdr:col>
      <xdr:colOff>465648</xdr:colOff>
      <xdr:row>6</xdr:row>
      <xdr:rowOff>106891</xdr:rowOff>
    </xdr:from>
    <xdr:ext cx="327654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7354128" y="1470871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18</a:t>
          </a:r>
        </a:p>
      </xdr:txBody>
    </xdr:sp>
    <xdr:clientData/>
  </xdr:oneCellAnchor>
  <xdr:oneCellAnchor>
    <xdr:from>
      <xdr:col>8</xdr:col>
      <xdr:colOff>360873</xdr:colOff>
      <xdr:row>7</xdr:row>
      <xdr:rowOff>30691</xdr:rowOff>
    </xdr:from>
    <xdr:ext cx="327654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7249353" y="1577551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19</a:t>
          </a:r>
        </a:p>
      </xdr:txBody>
    </xdr:sp>
    <xdr:clientData/>
  </xdr:oneCellAnchor>
  <xdr:oneCellAnchor>
    <xdr:from>
      <xdr:col>8</xdr:col>
      <xdr:colOff>260350</xdr:colOff>
      <xdr:row>7</xdr:row>
      <xdr:rowOff>133350</xdr:rowOff>
    </xdr:from>
    <xdr:ext cx="327654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7148830" y="1680210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20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FD390-D17C-4ACA-B80F-828DADD2A31E}">
  <dimension ref="A1:F35"/>
  <sheetViews>
    <sheetView tabSelected="1" zoomScale="80" zoomScaleNormal="80" workbookViewId="0">
      <selection activeCell="D7" sqref="D7"/>
    </sheetView>
  </sheetViews>
  <sheetFormatPr defaultRowHeight="14.4" x14ac:dyDescent="0.3"/>
  <cols>
    <col min="1" max="1" width="20.6640625" style="1" customWidth="1"/>
    <col min="2" max="2" width="20.6640625" hidden="1" customWidth="1"/>
    <col min="3" max="3" width="20.6640625" customWidth="1"/>
    <col min="4" max="4" width="20.6640625" style="1" customWidth="1"/>
    <col min="5" max="6" width="20.6640625" customWidth="1"/>
  </cols>
  <sheetData>
    <row r="1" spans="1:6" s="3" customFormat="1" ht="16.2" thickBot="1" x14ac:dyDescent="0.35">
      <c r="A1" s="28" t="s">
        <v>67</v>
      </c>
      <c r="B1" s="10"/>
      <c r="D1" s="10" t="s">
        <v>63</v>
      </c>
      <c r="E1" s="10"/>
      <c r="F1" s="10"/>
    </row>
    <row r="2" spans="1:6" s="3" customFormat="1" ht="16.2" thickBot="1" x14ac:dyDescent="0.35">
      <c r="A2" s="15"/>
      <c r="B2" s="10"/>
      <c r="D2" s="25">
        <v>0</v>
      </c>
      <c r="E2" s="10"/>
      <c r="F2" s="10"/>
    </row>
    <row r="3" spans="1:6" s="3" customFormat="1" ht="15.6" x14ac:dyDescent="0.3">
      <c r="A3" s="15"/>
      <c r="B3" s="10"/>
      <c r="C3" s="10"/>
      <c r="D3" s="15"/>
      <c r="E3" s="10"/>
      <c r="F3" s="10"/>
    </row>
    <row r="4" spans="1:6" s="3" customFormat="1" ht="15.6" x14ac:dyDescent="0.3">
      <c r="A4" s="15"/>
      <c r="B4" s="10"/>
      <c r="C4" s="10"/>
      <c r="D4" s="15"/>
      <c r="E4" s="10"/>
      <c r="F4" s="10"/>
    </row>
    <row r="5" spans="1:6" s="3" customFormat="1" ht="31.2" x14ac:dyDescent="0.3">
      <c r="A5" s="17" t="s">
        <v>68</v>
      </c>
      <c r="B5" s="17" t="s">
        <v>11</v>
      </c>
      <c r="C5" s="17" t="s">
        <v>62</v>
      </c>
      <c r="D5" s="1"/>
      <c r="E5" s="1"/>
      <c r="F5" s="14"/>
    </row>
    <row r="6" spans="1:6" s="3" customFormat="1" x14ac:dyDescent="0.3">
      <c r="A6" s="47" t="s">
        <v>18</v>
      </c>
      <c r="B6" s="47">
        <f>-45</f>
        <v>-45</v>
      </c>
      <c r="C6" s="48">
        <f t="shared" ref="C6:C13" si="0">IF(($D$2+B6) &gt;=0, $D$2+B6, 360+$D$2+B6)</f>
        <v>315</v>
      </c>
      <c r="D6" s="1"/>
      <c r="E6" s="1"/>
      <c r="F6"/>
    </row>
    <row r="7" spans="1:6" s="3" customFormat="1" x14ac:dyDescent="0.3">
      <c r="A7" s="47"/>
      <c r="B7" s="47"/>
      <c r="C7" s="48">
        <f t="shared" si="0"/>
        <v>0</v>
      </c>
      <c r="D7" s="1"/>
      <c r="E7" s="1"/>
      <c r="F7"/>
    </row>
    <row r="8" spans="1:6" s="3" customFormat="1" x14ac:dyDescent="0.3">
      <c r="A8" s="47" t="s">
        <v>17</v>
      </c>
      <c r="B8" s="47">
        <v>-15</v>
      </c>
      <c r="C8" s="48">
        <f t="shared" si="0"/>
        <v>345</v>
      </c>
      <c r="D8" s="1"/>
      <c r="E8" s="1"/>
      <c r="F8"/>
    </row>
    <row r="9" spans="1:6" s="3" customFormat="1" x14ac:dyDescent="0.3">
      <c r="A9" s="47"/>
      <c r="B9" s="47"/>
      <c r="C9" s="48">
        <f t="shared" si="0"/>
        <v>0</v>
      </c>
      <c r="D9" s="1"/>
      <c r="E9" s="1"/>
      <c r="F9"/>
    </row>
    <row r="10" spans="1:6" s="3" customFormat="1" x14ac:dyDescent="0.3">
      <c r="A10" s="47" t="s">
        <v>16</v>
      </c>
      <c r="B10" s="47">
        <v>15</v>
      </c>
      <c r="C10" s="48">
        <f t="shared" si="0"/>
        <v>15</v>
      </c>
      <c r="D10" s="1"/>
      <c r="E10" s="1"/>
      <c r="F10"/>
    </row>
    <row r="11" spans="1:6" s="3" customFormat="1" x14ac:dyDescent="0.3">
      <c r="A11" s="47"/>
      <c r="B11" s="47"/>
      <c r="C11" s="48">
        <f t="shared" si="0"/>
        <v>0</v>
      </c>
      <c r="D11" s="1"/>
      <c r="E11" s="1"/>
      <c r="F11"/>
    </row>
    <row r="12" spans="1:6" s="3" customFormat="1" x14ac:dyDescent="0.3">
      <c r="A12" s="47" t="s">
        <v>15</v>
      </c>
      <c r="B12" s="47">
        <v>45</v>
      </c>
      <c r="C12" s="48">
        <f t="shared" si="0"/>
        <v>45</v>
      </c>
      <c r="D12" s="1"/>
      <c r="E12" s="1"/>
      <c r="F12"/>
    </row>
    <row r="13" spans="1:6" s="3" customFormat="1" x14ac:dyDescent="0.3">
      <c r="A13" s="47"/>
      <c r="B13" s="47"/>
      <c r="C13" s="48">
        <f t="shared" si="0"/>
        <v>0</v>
      </c>
      <c r="D13" s="1"/>
      <c r="E13" s="1"/>
      <c r="F13"/>
    </row>
    <row r="14" spans="1:6" s="3" customFormat="1" x14ac:dyDescent="0.3">
      <c r="A14" s="1"/>
      <c r="B14"/>
      <c r="C14"/>
      <c r="D14" s="1"/>
      <c r="E14" s="1"/>
      <c r="F14"/>
    </row>
    <row r="15" spans="1:6" s="3" customFormat="1" x14ac:dyDescent="0.3">
      <c r="A15" s="1"/>
      <c r="B15"/>
      <c r="C15"/>
      <c r="D15" s="1"/>
      <c r="E15" s="1"/>
      <c r="F15"/>
    </row>
    <row r="16" spans="1:6" ht="31.2" x14ac:dyDescent="0.3">
      <c r="A16" s="17" t="s">
        <v>19</v>
      </c>
      <c r="B16" s="17" t="s">
        <v>11</v>
      </c>
      <c r="C16" s="17" t="s">
        <v>62</v>
      </c>
      <c r="E16" s="1"/>
    </row>
    <row r="17" spans="1:6" x14ac:dyDescent="0.3">
      <c r="A17" s="35" t="s">
        <v>18</v>
      </c>
      <c r="B17" s="35">
        <v>-45</v>
      </c>
      <c r="C17" s="36">
        <f t="shared" ref="C17:C24" si="1">IF(($D$2+B17) &gt;=0, $D$2+B17, 360+$D$2+B17)</f>
        <v>315</v>
      </c>
    </row>
    <row r="18" spans="1:6" ht="15.6" x14ac:dyDescent="0.3">
      <c r="A18" s="35"/>
      <c r="B18" s="35"/>
      <c r="C18" s="36">
        <f t="shared" si="1"/>
        <v>0</v>
      </c>
      <c r="D18" s="26"/>
      <c r="E18" s="14"/>
      <c r="F18" s="14"/>
    </row>
    <row r="19" spans="1:6" ht="15.6" x14ac:dyDescent="0.3">
      <c r="A19" s="35" t="s">
        <v>17</v>
      </c>
      <c r="B19" s="35">
        <v>-15</v>
      </c>
      <c r="C19" s="36">
        <f t="shared" si="1"/>
        <v>345</v>
      </c>
      <c r="E19" s="14"/>
      <c r="F19" s="14"/>
    </row>
    <row r="20" spans="1:6" ht="15.6" x14ac:dyDescent="0.3">
      <c r="A20" s="35"/>
      <c r="B20" s="35"/>
      <c r="C20" s="36">
        <f t="shared" si="1"/>
        <v>0</v>
      </c>
      <c r="E20" s="1"/>
      <c r="F20" s="14"/>
    </row>
    <row r="21" spans="1:6" ht="15.6" x14ac:dyDescent="0.3">
      <c r="A21" s="35" t="s">
        <v>16</v>
      </c>
      <c r="B21" s="35">
        <v>15</v>
      </c>
      <c r="C21" s="36">
        <f t="shared" si="1"/>
        <v>15</v>
      </c>
      <c r="E21" s="1"/>
      <c r="F21" s="14"/>
    </row>
    <row r="22" spans="1:6" ht="14.4" customHeight="1" x14ac:dyDescent="0.3">
      <c r="A22" s="35"/>
      <c r="B22" s="35"/>
      <c r="C22" s="36">
        <f t="shared" si="1"/>
        <v>0</v>
      </c>
      <c r="E22" s="1"/>
    </row>
    <row r="23" spans="1:6" ht="14.4" customHeight="1" x14ac:dyDescent="0.3">
      <c r="A23" s="35" t="s">
        <v>15</v>
      </c>
      <c r="B23" s="35">
        <v>45</v>
      </c>
      <c r="C23" s="36">
        <f t="shared" si="1"/>
        <v>45</v>
      </c>
      <c r="E23" s="1"/>
    </row>
    <row r="24" spans="1:6" ht="14.4" customHeight="1" x14ac:dyDescent="0.3">
      <c r="A24" s="35"/>
      <c r="B24" s="35"/>
      <c r="C24" s="36">
        <f t="shared" si="1"/>
        <v>0</v>
      </c>
      <c r="E24" s="1"/>
    </row>
    <row r="25" spans="1:6" ht="14.4" customHeight="1" x14ac:dyDescent="0.3">
      <c r="E25" s="1"/>
    </row>
    <row r="26" spans="1:6" ht="14.4" customHeight="1" x14ac:dyDescent="0.3">
      <c r="E26" s="1"/>
    </row>
    <row r="27" spans="1:6" ht="14.4" customHeight="1" x14ac:dyDescent="0.3">
      <c r="A27" s="17" t="s">
        <v>12</v>
      </c>
      <c r="B27" s="17" t="s">
        <v>11</v>
      </c>
      <c r="C27" s="17" t="s">
        <v>62</v>
      </c>
      <c r="E27" s="1"/>
    </row>
    <row r="28" spans="1:6" ht="14.4" customHeight="1" x14ac:dyDescent="0.3">
      <c r="A28" s="45" t="s">
        <v>18</v>
      </c>
      <c r="B28" s="45">
        <f>-30</f>
        <v>-30</v>
      </c>
      <c r="C28" s="46">
        <f t="shared" ref="C28:C35" si="2">IF(($D$2+B28) &gt;=0, $D$2+B28, 360+$D$2+B28)</f>
        <v>330</v>
      </c>
      <c r="E28" s="1"/>
    </row>
    <row r="29" spans="1:6" ht="14.4" customHeight="1" x14ac:dyDescent="0.3">
      <c r="A29" s="45"/>
      <c r="B29" s="45"/>
      <c r="C29" s="46">
        <f t="shared" si="2"/>
        <v>0</v>
      </c>
      <c r="E29" s="1"/>
    </row>
    <row r="30" spans="1:6" ht="14.4" customHeight="1" x14ac:dyDescent="0.3">
      <c r="A30" s="45" t="s">
        <v>17</v>
      </c>
      <c r="B30" s="45">
        <v>30</v>
      </c>
      <c r="C30" s="46">
        <f t="shared" si="2"/>
        <v>30</v>
      </c>
      <c r="E30" s="1"/>
    </row>
    <row r="31" spans="1:6" ht="14.4" customHeight="1" x14ac:dyDescent="0.3">
      <c r="A31" s="45"/>
      <c r="B31" s="45"/>
      <c r="C31" s="46">
        <f t="shared" si="2"/>
        <v>0</v>
      </c>
      <c r="E31" s="1"/>
    </row>
    <row r="32" spans="1:6" ht="14.4" customHeight="1" x14ac:dyDescent="0.3">
      <c r="E32" s="1"/>
    </row>
    <row r="33" ht="14.4" customHeight="1" x14ac:dyDescent="0.3"/>
    <row r="34" ht="14.4" customHeight="1" x14ac:dyDescent="0.3"/>
    <row r="35" ht="14.4" customHeight="1" x14ac:dyDescent="0.3"/>
  </sheetData>
  <mergeCells count="30">
    <mergeCell ref="A30:A31"/>
    <mergeCell ref="B30:B31"/>
    <mergeCell ref="C30:C31"/>
    <mergeCell ref="A21:A22"/>
    <mergeCell ref="B21:B22"/>
    <mergeCell ref="A23:A24"/>
    <mergeCell ref="B23:B24"/>
    <mergeCell ref="A28:A29"/>
    <mergeCell ref="B28:B29"/>
    <mergeCell ref="A17:A18"/>
    <mergeCell ref="B17:B18"/>
    <mergeCell ref="C17:C18"/>
    <mergeCell ref="A19:A20"/>
    <mergeCell ref="B19:B20"/>
    <mergeCell ref="C19:C20"/>
    <mergeCell ref="A10:A11"/>
    <mergeCell ref="B10:B11"/>
    <mergeCell ref="C10:C11"/>
    <mergeCell ref="A12:A13"/>
    <mergeCell ref="B12:B13"/>
    <mergeCell ref="C12:C13"/>
    <mergeCell ref="A6:A7"/>
    <mergeCell ref="B6:B7"/>
    <mergeCell ref="C6:C7"/>
    <mergeCell ref="A8:A9"/>
    <mergeCell ref="B8:B9"/>
    <mergeCell ref="C8:C9"/>
    <mergeCell ref="C28:C29"/>
    <mergeCell ref="C21:C22"/>
    <mergeCell ref="C23:C24"/>
  </mergeCells>
  <pageMargins left="0.7" right="0.7" top="0.75" bottom="0.75" header="0.3" footer="0.3"/>
  <pageSetup scale="97" orientation="portrait" r:id="rId1"/>
  <rowBreaks count="1" manualBreakCount="1">
    <brk id="48" max="16383" man="1"/>
  </rowBreaks>
  <colBreaks count="1" manualBreakCount="1">
    <brk id="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EF06E-3AE0-4E4E-AC98-80010EF393A2}">
  <dimension ref="A1:S15"/>
  <sheetViews>
    <sheetView zoomScale="80" zoomScaleNormal="80" workbookViewId="0"/>
  </sheetViews>
  <sheetFormatPr defaultRowHeight="14.4" x14ac:dyDescent="0.3"/>
  <cols>
    <col min="1" max="1" width="20.6640625" customWidth="1"/>
    <col min="2" max="2" width="20.6640625" hidden="1" customWidth="1"/>
    <col min="3" max="4" width="20.6640625" customWidth="1"/>
    <col min="5" max="5" width="20.6640625" hidden="1" customWidth="1"/>
    <col min="6" max="6" width="20.6640625" customWidth="1"/>
  </cols>
  <sheetData>
    <row r="1" spans="1:19" ht="16.2" thickBot="1" x14ac:dyDescent="0.35">
      <c r="A1" s="28" t="s">
        <v>66</v>
      </c>
      <c r="B1" s="14"/>
      <c r="C1" s="15"/>
      <c r="D1" s="10" t="s">
        <v>63</v>
      </c>
      <c r="E1" s="14"/>
      <c r="F1" s="14"/>
    </row>
    <row r="2" spans="1:19" ht="16.8" thickTop="1" thickBot="1" x14ac:dyDescent="0.35">
      <c r="A2" s="15"/>
      <c r="B2" s="14"/>
      <c r="C2" s="15"/>
      <c r="D2" s="16">
        <v>140</v>
      </c>
      <c r="E2" s="14"/>
      <c r="F2" s="14"/>
    </row>
    <row r="3" spans="1:19" ht="16.2" thickTop="1" x14ac:dyDescent="0.3">
      <c r="A3" s="15"/>
      <c r="B3" s="15"/>
      <c r="C3" s="15"/>
      <c r="D3" s="10"/>
      <c r="E3" s="14"/>
      <c r="F3" s="14"/>
      <c r="N3" s="17"/>
      <c r="O3" s="17"/>
      <c r="P3" s="17"/>
      <c r="Q3" s="17"/>
      <c r="R3" s="17"/>
      <c r="S3" s="17"/>
    </row>
    <row r="4" spans="1:19" ht="15.6" x14ac:dyDescent="0.3">
      <c r="A4" s="15"/>
      <c r="B4" s="15"/>
      <c r="C4" s="15"/>
      <c r="D4" s="10"/>
      <c r="E4" s="14"/>
      <c r="F4" s="14"/>
      <c r="N4" s="17"/>
      <c r="O4" s="17"/>
      <c r="P4" s="17"/>
      <c r="Q4" s="17"/>
      <c r="R4" s="17"/>
      <c r="S4" s="17"/>
    </row>
    <row r="5" spans="1:19" ht="31.2" x14ac:dyDescent="0.3">
      <c r="A5" s="30"/>
      <c r="B5" s="30"/>
      <c r="C5" s="30"/>
      <c r="D5" s="34" t="s">
        <v>19</v>
      </c>
      <c r="E5" s="34" t="s">
        <v>11</v>
      </c>
      <c r="F5" s="34" t="s">
        <v>62</v>
      </c>
    </row>
    <row r="6" spans="1:19" ht="15.6" x14ac:dyDescent="0.3">
      <c r="A6" s="31"/>
      <c r="B6" s="32"/>
      <c r="C6" s="33"/>
      <c r="D6" s="37" t="s">
        <v>33</v>
      </c>
      <c r="E6" s="37">
        <f>-40</f>
        <v>-40</v>
      </c>
      <c r="F6" s="38">
        <f t="shared" ref="F6:F11" si="0">IF(($D$2+E6) &gt;=0, $D$2+E6, 360+$D$2+E6)</f>
        <v>100</v>
      </c>
      <c r="G6" s="14"/>
    </row>
    <row r="7" spans="1:19" ht="15.6" x14ac:dyDescent="0.3">
      <c r="A7" s="31"/>
      <c r="B7" s="32"/>
      <c r="C7" s="33"/>
      <c r="D7" s="35"/>
      <c r="E7" s="35"/>
      <c r="F7" s="36">
        <f t="shared" si="0"/>
        <v>140</v>
      </c>
      <c r="G7" s="14"/>
    </row>
    <row r="8" spans="1:19" ht="15.6" x14ac:dyDescent="0.3">
      <c r="A8" s="31"/>
      <c r="B8" s="32"/>
      <c r="C8" s="33"/>
      <c r="D8" s="35" t="s">
        <v>50</v>
      </c>
      <c r="E8" s="35">
        <f>0</f>
        <v>0</v>
      </c>
      <c r="F8" s="36">
        <f t="shared" si="0"/>
        <v>140</v>
      </c>
      <c r="G8" s="14"/>
    </row>
    <row r="9" spans="1:19" ht="15.6" x14ac:dyDescent="0.3">
      <c r="A9" s="31"/>
      <c r="B9" s="32"/>
      <c r="C9" s="33"/>
      <c r="D9" s="35"/>
      <c r="E9" s="35"/>
      <c r="F9" s="36">
        <f t="shared" si="0"/>
        <v>140</v>
      </c>
      <c r="G9" s="14"/>
    </row>
    <row r="10" spans="1:19" ht="15.6" x14ac:dyDescent="0.3">
      <c r="A10" s="31"/>
      <c r="B10" s="32"/>
      <c r="C10" s="33"/>
      <c r="D10" s="35" t="s">
        <v>49</v>
      </c>
      <c r="E10" s="35">
        <f>40</f>
        <v>40</v>
      </c>
      <c r="F10" s="36">
        <f t="shared" si="0"/>
        <v>180</v>
      </c>
      <c r="G10" s="14"/>
    </row>
    <row r="11" spans="1:19" ht="15.6" x14ac:dyDescent="0.3">
      <c r="A11" s="31"/>
      <c r="B11" s="32"/>
      <c r="C11" s="33"/>
      <c r="D11" s="35"/>
      <c r="E11" s="35"/>
      <c r="F11" s="36">
        <f t="shared" si="0"/>
        <v>140</v>
      </c>
      <c r="G11" s="14"/>
    </row>
    <row r="12" spans="1:19" ht="15.6" x14ac:dyDescent="0.3">
      <c r="A12" s="14"/>
      <c r="B12" s="14"/>
      <c r="C12" s="14"/>
      <c r="D12" s="14"/>
      <c r="E12" s="14"/>
      <c r="F12" s="14"/>
    </row>
    <row r="13" spans="1:19" ht="15.6" x14ac:dyDescent="0.3">
      <c r="A13" s="12"/>
      <c r="B13" s="13" t="s">
        <v>8</v>
      </c>
      <c r="C13" s="14"/>
      <c r="D13" s="14"/>
      <c r="E13" s="14"/>
      <c r="F13" s="14"/>
    </row>
    <row r="14" spans="1:19" ht="15.6" x14ac:dyDescent="0.3">
      <c r="A14" s="12"/>
      <c r="B14" s="13">
        <v>132</v>
      </c>
      <c r="C14" s="14"/>
      <c r="D14" s="14"/>
      <c r="E14" s="14"/>
      <c r="F14" s="14"/>
    </row>
    <row r="15" spans="1:19" ht="15.6" x14ac:dyDescent="0.3">
      <c r="A15" s="12"/>
      <c r="B15" s="13">
        <v>35</v>
      </c>
      <c r="C15" s="14"/>
      <c r="D15" s="14"/>
      <c r="E15" s="14"/>
      <c r="F15" s="14"/>
    </row>
  </sheetData>
  <mergeCells count="9">
    <mergeCell ref="D10:D11"/>
    <mergeCell ref="E10:E11"/>
    <mergeCell ref="F10:F11"/>
    <mergeCell ref="D6:D7"/>
    <mergeCell ref="E6:E7"/>
    <mergeCell ref="F6:F7"/>
    <mergeCell ref="D8:D9"/>
    <mergeCell ref="E8:E9"/>
    <mergeCell ref="F8:F9"/>
  </mergeCells>
  <pageMargins left="0.7" right="0.7" top="0.75" bottom="0.75" header="0.3" footer="0.3"/>
  <pageSetup scale="72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"/>
  <sheetViews>
    <sheetView zoomScale="80" zoomScaleNormal="80" workbookViewId="0">
      <selection activeCell="D2" sqref="D2"/>
    </sheetView>
  </sheetViews>
  <sheetFormatPr defaultRowHeight="14.4" x14ac:dyDescent="0.3"/>
  <cols>
    <col min="1" max="1" width="20.6640625" customWidth="1"/>
    <col min="2" max="2" width="20.6640625" hidden="1" customWidth="1"/>
    <col min="3" max="4" width="20.6640625" customWidth="1"/>
    <col min="5" max="5" width="20.6640625" hidden="1" customWidth="1"/>
    <col min="6" max="6" width="20.6640625" customWidth="1"/>
  </cols>
  <sheetData>
    <row r="1" spans="1:19" ht="16.2" thickBot="1" x14ac:dyDescent="0.35">
      <c r="A1" s="28" t="s">
        <v>3</v>
      </c>
      <c r="B1" s="14"/>
      <c r="C1" s="15"/>
      <c r="D1" s="10" t="s">
        <v>63</v>
      </c>
      <c r="E1" s="14"/>
      <c r="F1" s="14"/>
    </row>
    <row r="2" spans="1:19" ht="16.8" thickTop="1" thickBot="1" x14ac:dyDescent="0.35">
      <c r="A2" s="15"/>
      <c r="B2" s="14"/>
      <c r="C2" s="15"/>
      <c r="D2" s="16">
        <v>0</v>
      </c>
      <c r="E2" s="14"/>
      <c r="F2" s="14"/>
    </row>
    <row r="3" spans="1:19" ht="16.2" thickTop="1" x14ac:dyDescent="0.3">
      <c r="A3" s="15"/>
      <c r="B3" s="15"/>
      <c r="C3" s="15"/>
      <c r="D3" s="10"/>
      <c r="E3" s="14"/>
      <c r="F3" s="14"/>
      <c r="N3" s="17"/>
      <c r="O3" s="17"/>
      <c r="P3" s="17"/>
      <c r="Q3" s="17"/>
      <c r="R3" s="17"/>
      <c r="S3" s="17"/>
    </row>
    <row r="4" spans="1:19" ht="15.6" x14ac:dyDescent="0.3">
      <c r="A4" s="15"/>
      <c r="B4" s="15"/>
      <c r="C4" s="15"/>
      <c r="D4" s="10"/>
      <c r="E4" s="14"/>
      <c r="F4" s="14"/>
      <c r="N4" s="17"/>
      <c r="O4" s="17"/>
      <c r="P4" s="17"/>
      <c r="Q4" s="17"/>
      <c r="R4" s="17"/>
      <c r="S4" s="17"/>
    </row>
    <row r="5" spans="1:19" ht="31.2" x14ac:dyDescent="0.3">
      <c r="A5" s="17" t="s">
        <v>19</v>
      </c>
      <c r="B5" s="17" t="s">
        <v>11</v>
      </c>
      <c r="C5" s="17" t="s">
        <v>62</v>
      </c>
      <c r="D5" s="17" t="s">
        <v>12</v>
      </c>
      <c r="E5" s="17" t="s">
        <v>11</v>
      </c>
      <c r="F5" s="17" t="s">
        <v>62</v>
      </c>
    </row>
    <row r="6" spans="1:19" ht="15.6" x14ac:dyDescent="0.3">
      <c r="A6" s="18" t="s">
        <v>33</v>
      </c>
      <c r="B6" s="19">
        <f>-45</f>
        <v>-45</v>
      </c>
      <c r="C6" s="27">
        <f>IF(($D$2+B6) &gt;=0, $D$2+B6, 360+$D$2+B6)</f>
        <v>315</v>
      </c>
      <c r="D6" s="35" t="s">
        <v>52</v>
      </c>
      <c r="E6" s="35">
        <f>-30</f>
        <v>-30</v>
      </c>
      <c r="F6" s="36">
        <f t="shared" ref="F6:F9" si="0">IF(($D$2+E6) &gt;=0, $D$2+E6, 360+$D$2+E6)</f>
        <v>330</v>
      </c>
      <c r="G6" s="14"/>
      <c r="H6" s="14"/>
    </row>
    <row r="7" spans="1:19" ht="15.6" x14ac:dyDescent="0.3">
      <c r="A7" s="18" t="s">
        <v>50</v>
      </c>
      <c r="B7" s="19">
        <f>-15</f>
        <v>-15</v>
      </c>
      <c r="C7" s="27">
        <f t="shared" ref="C7:C9" si="1">IF(($D$2+B7) &gt;=0, $D$2+B7, 360+$D$2+B7)</f>
        <v>345</v>
      </c>
      <c r="D7" s="35"/>
      <c r="E7" s="35"/>
      <c r="F7" s="36">
        <f t="shared" si="0"/>
        <v>0</v>
      </c>
      <c r="G7" s="14"/>
      <c r="H7" s="14"/>
    </row>
    <row r="8" spans="1:19" ht="15.6" x14ac:dyDescent="0.3">
      <c r="A8" s="18" t="s">
        <v>49</v>
      </c>
      <c r="B8" s="19">
        <f>15</f>
        <v>15</v>
      </c>
      <c r="C8" s="27">
        <f t="shared" si="1"/>
        <v>15</v>
      </c>
      <c r="D8" s="35" t="s">
        <v>59</v>
      </c>
      <c r="E8" s="35">
        <f>30</f>
        <v>30</v>
      </c>
      <c r="F8" s="36">
        <f t="shared" si="0"/>
        <v>30</v>
      </c>
      <c r="G8" s="14"/>
      <c r="H8" s="14"/>
    </row>
    <row r="9" spans="1:19" ht="15.6" x14ac:dyDescent="0.3">
      <c r="A9" s="18" t="s">
        <v>48</v>
      </c>
      <c r="B9" s="19">
        <f>45</f>
        <v>45</v>
      </c>
      <c r="C9" s="27">
        <f t="shared" si="1"/>
        <v>45</v>
      </c>
      <c r="D9" s="35"/>
      <c r="E9" s="35"/>
      <c r="F9" s="36">
        <f t="shared" si="0"/>
        <v>0</v>
      </c>
      <c r="G9" s="14"/>
      <c r="H9" s="14"/>
    </row>
    <row r="10" spans="1:19" ht="15.6" x14ac:dyDescent="0.3">
      <c r="A10" s="14"/>
      <c r="B10" s="14"/>
      <c r="C10" s="14"/>
      <c r="D10" s="14"/>
      <c r="E10" s="14"/>
      <c r="F10" s="14"/>
    </row>
    <row r="11" spans="1:19" ht="15.6" x14ac:dyDescent="0.3">
      <c r="A11" s="12"/>
      <c r="B11" s="13" t="s">
        <v>4</v>
      </c>
      <c r="C11" s="14"/>
      <c r="D11" s="14"/>
      <c r="E11" s="14"/>
      <c r="F11" s="14"/>
    </row>
    <row r="12" spans="1:19" ht="15.6" x14ac:dyDescent="0.3">
      <c r="A12" s="12"/>
      <c r="B12" s="13">
        <v>55</v>
      </c>
      <c r="C12" s="14"/>
      <c r="D12" s="14"/>
      <c r="E12" s="14"/>
      <c r="F12" s="14"/>
    </row>
    <row r="13" spans="1:19" ht="15.6" x14ac:dyDescent="0.3">
      <c r="A13" s="12"/>
      <c r="B13" s="13">
        <v>24</v>
      </c>
      <c r="C13" s="14"/>
      <c r="D13" s="14"/>
      <c r="E13" s="14"/>
      <c r="F13" s="14"/>
    </row>
  </sheetData>
  <mergeCells count="6">
    <mergeCell ref="D6:D7"/>
    <mergeCell ref="F6:F7"/>
    <mergeCell ref="D8:D9"/>
    <mergeCell ref="F8:F9"/>
    <mergeCell ref="E6:E7"/>
    <mergeCell ref="E8:E9"/>
  </mergeCells>
  <pageMargins left="0.7" right="0.7" top="0.75" bottom="0.75" header="0.3" footer="0.3"/>
  <pageSetup scale="92" orientation="portrait" r:id="rId1"/>
  <rowBreaks count="1" manualBreakCount="1">
    <brk id="47" max="16383" man="1"/>
  </rowBreaks>
  <colBreaks count="1" manualBreakCount="1">
    <brk id="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5"/>
  <sheetViews>
    <sheetView zoomScale="80" zoomScaleNormal="80" workbookViewId="0">
      <selection activeCell="D2" sqref="D2"/>
    </sheetView>
  </sheetViews>
  <sheetFormatPr defaultRowHeight="14.4" x14ac:dyDescent="0.3"/>
  <cols>
    <col min="1" max="1" width="20.6640625" customWidth="1"/>
    <col min="2" max="2" width="20.6640625" hidden="1" customWidth="1"/>
    <col min="3" max="4" width="20.6640625" customWidth="1"/>
    <col min="5" max="5" width="20.6640625" hidden="1" customWidth="1"/>
    <col min="6" max="6" width="20.6640625" customWidth="1"/>
  </cols>
  <sheetData>
    <row r="1" spans="1:19" ht="16.2" thickBot="1" x14ac:dyDescent="0.35">
      <c r="A1" s="28" t="s">
        <v>2</v>
      </c>
      <c r="B1" s="14"/>
      <c r="C1" s="15"/>
      <c r="D1" s="10" t="s">
        <v>63</v>
      </c>
      <c r="E1" s="14"/>
      <c r="F1" s="14"/>
    </row>
    <row r="2" spans="1:19" ht="16.8" thickTop="1" thickBot="1" x14ac:dyDescent="0.35">
      <c r="A2" s="15"/>
      <c r="B2" s="14"/>
      <c r="C2" s="15"/>
      <c r="D2" s="16">
        <v>0</v>
      </c>
      <c r="E2" s="14"/>
      <c r="F2" s="14"/>
    </row>
    <row r="3" spans="1:19" ht="16.2" thickTop="1" x14ac:dyDescent="0.3">
      <c r="A3" s="15"/>
      <c r="B3" s="15"/>
      <c r="C3" s="15"/>
      <c r="D3" s="10"/>
      <c r="E3" s="14"/>
      <c r="F3" s="14"/>
      <c r="N3" s="17"/>
      <c r="O3" s="17"/>
      <c r="P3" s="17"/>
      <c r="Q3" s="17"/>
      <c r="R3" s="17"/>
      <c r="S3" s="17"/>
    </row>
    <row r="4" spans="1:19" ht="15.6" x14ac:dyDescent="0.3">
      <c r="A4" s="15"/>
      <c r="B4" s="15"/>
      <c r="C4" s="15"/>
      <c r="D4" s="10"/>
      <c r="E4" s="14"/>
      <c r="F4" s="14"/>
      <c r="N4" s="17"/>
      <c r="O4" s="17"/>
      <c r="P4" s="17"/>
      <c r="Q4" s="17"/>
      <c r="R4" s="17"/>
      <c r="S4" s="17"/>
    </row>
    <row r="5" spans="1:19" ht="31.2" x14ac:dyDescent="0.3">
      <c r="A5" s="17" t="s">
        <v>19</v>
      </c>
      <c r="B5" s="17" t="s">
        <v>11</v>
      </c>
      <c r="C5" s="17" t="s">
        <v>62</v>
      </c>
      <c r="D5" s="17" t="s">
        <v>12</v>
      </c>
      <c r="E5" s="17" t="s">
        <v>11</v>
      </c>
      <c r="F5" s="17" t="s">
        <v>62</v>
      </c>
    </row>
    <row r="6" spans="1:19" ht="15.6" x14ac:dyDescent="0.3">
      <c r="A6" s="18" t="s">
        <v>33</v>
      </c>
      <c r="B6" s="19">
        <f>-50</f>
        <v>-50</v>
      </c>
      <c r="C6" s="22">
        <f>IF(($D$2+B6) &gt;=0, $D$2+B6, 360+$D$2+B6)</f>
        <v>310</v>
      </c>
      <c r="D6" s="35" t="s">
        <v>52</v>
      </c>
      <c r="E6" s="35">
        <f>-40</f>
        <v>-40</v>
      </c>
      <c r="F6" s="36">
        <f t="shared" ref="F6:F11" si="0">IF(($D$2+E6) &gt;=0, $D$2+E6, 360+$D$2+E6)</f>
        <v>320</v>
      </c>
      <c r="G6" s="14"/>
    </row>
    <row r="7" spans="1:19" ht="15.6" x14ac:dyDescent="0.3">
      <c r="A7" s="18" t="s">
        <v>50</v>
      </c>
      <c r="B7" s="19">
        <f>-30</f>
        <v>-30</v>
      </c>
      <c r="C7" s="22">
        <f t="shared" ref="C7:C11" si="1">IF(($D$2+B7) &gt;=0, $D$2+B7, 360+$D$2+B7)</f>
        <v>330</v>
      </c>
      <c r="D7" s="35"/>
      <c r="E7" s="35"/>
      <c r="F7" s="36">
        <f t="shared" si="0"/>
        <v>0</v>
      </c>
      <c r="G7" s="14"/>
    </row>
    <row r="8" spans="1:19" ht="15.6" x14ac:dyDescent="0.3">
      <c r="A8" s="18" t="s">
        <v>49</v>
      </c>
      <c r="B8" s="19">
        <f>-10</f>
        <v>-10</v>
      </c>
      <c r="C8" s="22">
        <f t="shared" si="1"/>
        <v>350</v>
      </c>
      <c r="D8" s="35" t="s">
        <v>59</v>
      </c>
      <c r="E8" s="35">
        <f>0</f>
        <v>0</v>
      </c>
      <c r="F8" s="36">
        <f t="shared" si="0"/>
        <v>0</v>
      </c>
      <c r="G8" s="14"/>
    </row>
    <row r="9" spans="1:19" ht="15.6" x14ac:dyDescent="0.3">
      <c r="A9" s="18" t="s">
        <v>48</v>
      </c>
      <c r="B9" s="19">
        <f>10</f>
        <v>10</v>
      </c>
      <c r="C9" s="22">
        <f t="shared" si="1"/>
        <v>10</v>
      </c>
      <c r="D9" s="35"/>
      <c r="E9" s="35"/>
      <c r="F9" s="36">
        <f t="shared" si="0"/>
        <v>0</v>
      </c>
      <c r="G9" s="14"/>
    </row>
    <row r="10" spans="1:19" ht="15.6" x14ac:dyDescent="0.3">
      <c r="A10" s="18" t="s">
        <v>47</v>
      </c>
      <c r="B10" s="19">
        <f>30</f>
        <v>30</v>
      </c>
      <c r="C10" s="22">
        <f t="shared" si="1"/>
        <v>30</v>
      </c>
      <c r="D10" s="35" t="s">
        <v>58</v>
      </c>
      <c r="E10" s="35">
        <f>40</f>
        <v>40</v>
      </c>
      <c r="F10" s="36">
        <f t="shared" si="0"/>
        <v>40</v>
      </c>
      <c r="G10" s="14"/>
    </row>
    <row r="11" spans="1:19" ht="15.6" x14ac:dyDescent="0.3">
      <c r="A11" s="18" t="s">
        <v>46</v>
      </c>
      <c r="B11" s="19">
        <f>50</f>
        <v>50</v>
      </c>
      <c r="C11" s="22">
        <f t="shared" si="1"/>
        <v>50</v>
      </c>
      <c r="D11" s="35"/>
      <c r="E11" s="35"/>
      <c r="F11" s="36">
        <f t="shared" si="0"/>
        <v>0</v>
      </c>
      <c r="G11" s="14"/>
    </row>
    <row r="12" spans="1:19" ht="15.6" x14ac:dyDescent="0.3">
      <c r="A12" s="14"/>
      <c r="B12" s="14"/>
      <c r="C12" s="14"/>
      <c r="D12" s="14"/>
      <c r="E12" s="14"/>
      <c r="F12" s="14"/>
    </row>
    <row r="13" spans="1:19" ht="15.6" x14ac:dyDescent="0.3">
      <c r="A13" s="12"/>
      <c r="B13" s="13" t="s">
        <v>8</v>
      </c>
      <c r="C13" s="14"/>
      <c r="D13" s="14"/>
      <c r="E13" s="14"/>
      <c r="F13" s="14"/>
    </row>
    <row r="14" spans="1:19" ht="15.6" x14ac:dyDescent="0.3">
      <c r="A14" s="12"/>
      <c r="B14" s="13">
        <v>132</v>
      </c>
      <c r="C14" s="14"/>
      <c r="D14" s="14"/>
      <c r="E14" s="14"/>
      <c r="F14" s="14"/>
    </row>
    <row r="15" spans="1:19" ht="15.6" x14ac:dyDescent="0.3">
      <c r="A15" s="12"/>
      <c r="B15" s="13">
        <v>35</v>
      </c>
      <c r="C15" s="14"/>
      <c r="D15" s="14"/>
      <c r="E15" s="14"/>
      <c r="F15" s="14"/>
    </row>
  </sheetData>
  <mergeCells count="9">
    <mergeCell ref="D10:D11"/>
    <mergeCell ref="F10:F11"/>
    <mergeCell ref="D6:D7"/>
    <mergeCell ref="F6:F7"/>
    <mergeCell ref="D8:D9"/>
    <mergeCell ref="F8:F9"/>
    <mergeCell ref="E6:E7"/>
    <mergeCell ref="E8:E9"/>
    <mergeCell ref="E10:E11"/>
  </mergeCells>
  <pageMargins left="0.7" right="0.7" top="0.75" bottom="0.75" header="0.3" footer="0.3"/>
  <pageSetup scale="72" orientation="portrait" r:id="rId1"/>
  <colBreaks count="1" manualBreakCount="1"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7"/>
  <sheetViews>
    <sheetView zoomScale="80" zoomScaleNormal="80" workbookViewId="0">
      <selection activeCell="D2" sqref="D2"/>
    </sheetView>
  </sheetViews>
  <sheetFormatPr defaultRowHeight="14.4" x14ac:dyDescent="0.3"/>
  <cols>
    <col min="1" max="1" width="20.6640625" customWidth="1"/>
    <col min="2" max="2" width="20.6640625" hidden="1" customWidth="1"/>
    <col min="3" max="4" width="20.6640625" customWidth="1"/>
    <col min="5" max="5" width="20.6640625" hidden="1" customWidth="1"/>
    <col min="6" max="6" width="20.6640625" customWidth="1"/>
  </cols>
  <sheetData>
    <row r="1" spans="1:20" ht="16.2" thickBot="1" x14ac:dyDescent="0.35">
      <c r="A1" s="28" t="s">
        <v>1</v>
      </c>
      <c r="C1" s="2"/>
      <c r="D1" s="10" t="s">
        <v>63</v>
      </c>
    </row>
    <row r="2" spans="1:20" ht="16.8" thickTop="1" thickBot="1" x14ac:dyDescent="0.35">
      <c r="A2" s="2"/>
      <c r="C2" s="2"/>
      <c r="D2" s="16">
        <v>0</v>
      </c>
    </row>
    <row r="3" spans="1:20" ht="16.2" thickTop="1" x14ac:dyDescent="0.3">
      <c r="A3" s="2"/>
      <c r="B3" s="2"/>
      <c r="C3" s="2"/>
      <c r="D3" s="3"/>
      <c r="O3" s="17"/>
      <c r="P3" s="17"/>
      <c r="Q3" s="17"/>
      <c r="R3" s="17"/>
      <c r="S3" s="17"/>
      <c r="T3" s="17"/>
    </row>
    <row r="4" spans="1:20" ht="15.6" x14ac:dyDescent="0.3">
      <c r="A4" s="2"/>
      <c r="B4" s="2"/>
      <c r="C4" s="2"/>
      <c r="D4" s="3"/>
      <c r="O4" s="17"/>
      <c r="P4" s="17"/>
      <c r="Q4" s="17"/>
      <c r="R4" s="17"/>
      <c r="S4" s="17"/>
      <c r="T4" s="17"/>
    </row>
    <row r="5" spans="1:20" ht="31.2" x14ac:dyDescent="0.3">
      <c r="A5" s="17" t="s">
        <v>19</v>
      </c>
      <c r="B5" s="17" t="s">
        <v>11</v>
      </c>
      <c r="C5" s="17" t="s">
        <v>62</v>
      </c>
      <c r="D5" s="17" t="s">
        <v>12</v>
      </c>
      <c r="E5" s="17" t="s">
        <v>11</v>
      </c>
      <c r="F5" s="17" t="s">
        <v>62</v>
      </c>
    </row>
    <row r="6" spans="1:20" ht="15.6" x14ac:dyDescent="0.3">
      <c r="A6" s="21" t="s">
        <v>33</v>
      </c>
      <c r="B6" s="19">
        <f>-52.5</f>
        <v>-52.5</v>
      </c>
      <c r="C6" s="22">
        <f>IF(($D$2+B6) &gt;=0, $D$2+B6, 360+$D$2+B6)</f>
        <v>307.5</v>
      </c>
      <c r="D6" s="39" t="s">
        <v>52</v>
      </c>
      <c r="E6" s="35">
        <f>-45</f>
        <v>-45</v>
      </c>
      <c r="F6" s="36">
        <f t="shared" ref="F6:F13" si="0">IF(($D$2+E6) &gt;=0, $D$2+E6, 360+$D$2+E6)</f>
        <v>315</v>
      </c>
    </row>
    <row r="7" spans="1:20" ht="15.6" x14ac:dyDescent="0.3">
      <c r="A7" s="21" t="s">
        <v>50</v>
      </c>
      <c r="B7" s="19">
        <f>-37.5</f>
        <v>-37.5</v>
      </c>
      <c r="C7" s="22">
        <f t="shared" ref="C7:C13" si="1">IF(($D$2+B7) &gt;=0, $D$2+B7, 360+$D$2+B7)</f>
        <v>322.5</v>
      </c>
      <c r="D7" s="39"/>
      <c r="E7" s="35"/>
      <c r="F7" s="36">
        <f t="shared" si="0"/>
        <v>0</v>
      </c>
    </row>
    <row r="8" spans="1:20" ht="15.6" x14ac:dyDescent="0.3">
      <c r="A8" s="21" t="s">
        <v>49</v>
      </c>
      <c r="B8" s="19">
        <f>-22.5</f>
        <v>-22.5</v>
      </c>
      <c r="C8" s="22">
        <f t="shared" si="1"/>
        <v>337.5</v>
      </c>
      <c r="D8" s="39" t="s">
        <v>59</v>
      </c>
      <c r="E8" s="35">
        <f>-15</f>
        <v>-15</v>
      </c>
      <c r="F8" s="36">
        <f t="shared" si="0"/>
        <v>345</v>
      </c>
    </row>
    <row r="9" spans="1:20" ht="15.6" x14ac:dyDescent="0.3">
      <c r="A9" s="21" t="s">
        <v>48</v>
      </c>
      <c r="B9" s="19">
        <f>-7.5</f>
        <v>-7.5</v>
      </c>
      <c r="C9" s="22">
        <f t="shared" si="1"/>
        <v>352.5</v>
      </c>
      <c r="D9" s="39"/>
      <c r="E9" s="35"/>
      <c r="F9" s="36">
        <f t="shared" si="0"/>
        <v>0</v>
      </c>
    </row>
    <row r="10" spans="1:20" ht="15.6" x14ac:dyDescent="0.3">
      <c r="A10" s="21" t="s">
        <v>47</v>
      </c>
      <c r="B10" s="19">
        <f>7.5</f>
        <v>7.5</v>
      </c>
      <c r="C10" s="22">
        <f t="shared" si="1"/>
        <v>7.5</v>
      </c>
      <c r="D10" s="39" t="s">
        <v>58</v>
      </c>
      <c r="E10" s="35">
        <f>15</f>
        <v>15</v>
      </c>
      <c r="F10" s="36">
        <f t="shared" si="0"/>
        <v>15</v>
      </c>
    </row>
    <row r="11" spans="1:20" ht="15.6" x14ac:dyDescent="0.3">
      <c r="A11" s="21" t="s">
        <v>46</v>
      </c>
      <c r="B11" s="19">
        <f>22.5</f>
        <v>22.5</v>
      </c>
      <c r="C11" s="22">
        <f t="shared" si="1"/>
        <v>22.5</v>
      </c>
      <c r="D11" s="39"/>
      <c r="E11" s="35"/>
      <c r="F11" s="36">
        <f t="shared" si="0"/>
        <v>0</v>
      </c>
    </row>
    <row r="12" spans="1:20" ht="15.6" x14ac:dyDescent="0.3">
      <c r="A12" s="21" t="s">
        <v>45</v>
      </c>
      <c r="B12" s="19">
        <f>37.5</f>
        <v>37.5</v>
      </c>
      <c r="C12" s="22">
        <f t="shared" si="1"/>
        <v>37.5</v>
      </c>
      <c r="D12" s="39" t="s">
        <v>57</v>
      </c>
      <c r="E12" s="35">
        <f>45</f>
        <v>45</v>
      </c>
      <c r="F12" s="36">
        <f t="shared" si="0"/>
        <v>45</v>
      </c>
    </row>
    <row r="13" spans="1:20" ht="15.6" x14ac:dyDescent="0.3">
      <c r="A13" s="21" t="s">
        <v>44</v>
      </c>
      <c r="B13" s="19">
        <f>52.5</f>
        <v>52.5</v>
      </c>
      <c r="C13" s="22">
        <f t="shared" si="1"/>
        <v>52.5</v>
      </c>
      <c r="D13" s="39"/>
      <c r="E13" s="35"/>
      <c r="F13" s="36">
        <f t="shared" si="0"/>
        <v>0</v>
      </c>
    </row>
    <row r="14" spans="1:20" ht="15.6" x14ac:dyDescent="0.3">
      <c r="A14" s="14"/>
      <c r="B14" s="14"/>
      <c r="C14" s="14"/>
      <c r="D14" s="14"/>
      <c r="E14" s="14"/>
      <c r="F14" s="14"/>
    </row>
    <row r="15" spans="1:20" ht="15.6" x14ac:dyDescent="0.3">
      <c r="C15" s="12"/>
      <c r="D15" s="13"/>
      <c r="E15" s="14"/>
      <c r="F15" s="14"/>
    </row>
    <row r="16" spans="1:20" ht="15.6" x14ac:dyDescent="0.3">
      <c r="C16" s="12"/>
      <c r="D16" s="13"/>
      <c r="E16" s="14"/>
      <c r="F16" s="14"/>
    </row>
    <row r="17" spans="3:6" ht="15.6" x14ac:dyDescent="0.3">
      <c r="C17" s="12"/>
      <c r="D17" s="13"/>
      <c r="E17" s="14"/>
      <c r="F17" s="14"/>
    </row>
  </sheetData>
  <mergeCells count="12">
    <mergeCell ref="D12:D13"/>
    <mergeCell ref="F12:F13"/>
    <mergeCell ref="D6:D7"/>
    <mergeCell ref="F6:F7"/>
    <mergeCell ref="D8:D9"/>
    <mergeCell ref="F8:F9"/>
    <mergeCell ref="D10:D11"/>
    <mergeCell ref="F10:F11"/>
    <mergeCell ref="E6:E7"/>
    <mergeCell ref="E8:E9"/>
    <mergeCell ref="E10:E11"/>
    <mergeCell ref="E12:E13"/>
  </mergeCells>
  <pageMargins left="0.7" right="0.7" top="0.75" bottom="0.75" header="0.3" footer="0.3"/>
  <pageSetup scale="72" orientation="portrait" r:id="rId1"/>
  <colBreaks count="1" manualBreakCount="1">
    <brk id="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1"/>
  <sheetViews>
    <sheetView zoomScale="80" zoomScaleNormal="80" workbookViewId="0">
      <selection activeCell="D2" sqref="D2"/>
    </sheetView>
  </sheetViews>
  <sheetFormatPr defaultRowHeight="14.4" x14ac:dyDescent="0.3"/>
  <cols>
    <col min="1" max="1" width="20.6640625" style="1" customWidth="1"/>
    <col min="2" max="2" width="20.6640625" hidden="1" customWidth="1"/>
    <col min="3" max="3" width="20.6640625" customWidth="1"/>
    <col min="4" max="4" width="20.6640625" style="1" customWidth="1"/>
    <col min="5" max="5" width="20.6640625" hidden="1" customWidth="1"/>
    <col min="6" max="6" width="20.6640625" customWidth="1"/>
  </cols>
  <sheetData>
    <row r="1" spans="1:6" s="3" customFormat="1" ht="16.2" thickBot="1" x14ac:dyDescent="0.35">
      <c r="A1" s="28" t="s">
        <v>0</v>
      </c>
      <c r="B1" s="10"/>
      <c r="D1" s="10" t="s">
        <v>63</v>
      </c>
      <c r="E1" s="10"/>
      <c r="F1" s="10"/>
    </row>
    <row r="2" spans="1:6" s="3" customFormat="1" ht="16.2" thickBot="1" x14ac:dyDescent="0.35">
      <c r="A2" s="15"/>
      <c r="B2" s="10"/>
      <c r="D2" s="25">
        <v>0</v>
      </c>
      <c r="E2" s="10"/>
      <c r="F2" s="10"/>
    </row>
    <row r="3" spans="1:6" s="3" customFormat="1" ht="15.6" x14ac:dyDescent="0.3">
      <c r="A3" s="15"/>
      <c r="B3" s="10"/>
      <c r="C3" s="10"/>
      <c r="D3" s="15"/>
      <c r="E3" s="10"/>
      <c r="F3" s="10"/>
    </row>
    <row r="4" spans="1:6" s="3" customFormat="1" ht="15.6" x14ac:dyDescent="0.3">
      <c r="A4" s="15"/>
      <c r="B4" s="10"/>
      <c r="C4" s="10"/>
      <c r="D4" s="15"/>
      <c r="E4" s="10"/>
      <c r="F4" s="10"/>
    </row>
    <row r="5" spans="1:6" s="3" customFormat="1" ht="31.2" x14ac:dyDescent="0.3">
      <c r="A5" s="17" t="s">
        <v>19</v>
      </c>
      <c r="B5" s="17" t="s">
        <v>11</v>
      </c>
      <c r="C5" s="17" t="s">
        <v>62</v>
      </c>
      <c r="D5" s="17" t="s">
        <v>12</v>
      </c>
      <c r="E5" s="17" t="s">
        <v>11</v>
      </c>
      <c r="F5" s="17" t="s">
        <v>62</v>
      </c>
    </row>
    <row r="6" spans="1:6" s="3" customFormat="1" ht="15.6" x14ac:dyDescent="0.3">
      <c r="A6" s="18" t="s">
        <v>31</v>
      </c>
      <c r="B6" s="19">
        <f>-55</f>
        <v>-55</v>
      </c>
      <c r="C6" s="22">
        <f>IF(($D$2+B6) &gt;=0, $D$2+B6, 360+$D$2+B6)</f>
        <v>305</v>
      </c>
      <c r="D6" s="35" t="s">
        <v>18</v>
      </c>
      <c r="E6" s="35">
        <f>-50</f>
        <v>-50</v>
      </c>
      <c r="F6" s="36">
        <f t="shared" ref="F6:F17" si="0">IF(($D$2+E6) &gt;=0, $D$2+E6, 360+$D$2+E6)</f>
        <v>310</v>
      </c>
    </row>
    <row r="7" spans="1:6" s="3" customFormat="1" ht="15.6" x14ac:dyDescent="0.3">
      <c r="A7" s="18" t="s">
        <v>30</v>
      </c>
      <c r="B7" s="19">
        <f>-45</f>
        <v>-45</v>
      </c>
      <c r="C7" s="22">
        <f t="shared" ref="C7:C16" si="1">IF(($D$2+B7) &gt;=0, $D$2+B7, 360+$D$2+B7)</f>
        <v>315</v>
      </c>
      <c r="D7" s="35"/>
      <c r="E7" s="35"/>
      <c r="F7" s="36">
        <f t="shared" si="0"/>
        <v>0</v>
      </c>
    </row>
    <row r="8" spans="1:6" s="3" customFormat="1" ht="15.6" x14ac:dyDescent="0.3">
      <c r="A8" s="18" t="s">
        <v>29</v>
      </c>
      <c r="B8" s="19">
        <f>-35</f>
        <v>-35</v>
      </c>
      <c r="C8" s="22">
        <f t="shared" si="1"/>
        <v>325</v>
      </c>
      <c r="D8" s="35" t="s">
        <v>17</v>
      </c>
      <c r="E8" s="35">
        <f>-30</f>
        <v>-30</v>
      </c>
      <c r="F8" s="36">
        <f t="shared" si="0"/>
        <v>330</v>
      </c>
    </row>
    <row r="9" spans="1:6" s="3" customFormat="1" ht="15.6" x14ac:dyDescent="0.3">
      <c r="A9" s="18" t="s">
        <v>28</v>
      </c>
      <c r="B9" s="19">
        <f>-25</f>
        <v>-25</v>
      </c>
      <c r="C9" s="22">
        <f t="shared" si="1"/>
        <v>335</v>
      </c>
      <c r="D9" s="35"/>
      <c r="E9" s="35"/>
      <c r="F9" s="36">
        <f t="shared" si="0"/>
        <v>0</v>
      </c>
    </row>
    <row r="10" spans="1:6" s="3" customFormat="1" ht="15.6" x14ac:dyDescent="0.3">
      <c r="A10" s="18" t="s">
        <v>27</v>
      </c>
      <c r="B10" s="19">
        <f>-15</f>
        <v>-15</v>
      </c>
      <c r="C10" s="22">
        <f t="shared" si="1"/>
        <v>345</v>
      </c>
      <c r="D10" s="35" t="s">
        <v>16</v>
      </c>
      <c r="E10" s="35">
        <f>-10</f>
        <v>-10</v>
      </c>
      <c r="F10" s="36">
        <f t="shared" si="0"/>
        <v>350</v>
      </c>
    </row>
    <row r="11" spans="1:6" s="3" customFormat="1" ht="15.6" x14ac:dyDescent="0.3">
      <c r="A11" s="18" t="s">
        <v>26</v>
      </c>
      <c r="B11" s="19">
        <f>-5</f>
        <v>-5</v>
      </c>
      <c r="C11" s="22">
        <f t="shared" si="1"/>
        <v>355</v>
      </c>
      <c r="D11" s="35"/>
      <c r="E11" s="35"/>
      <c r="F11" s="36">
        <f t="shared" si="0"/>
        <v>0</v>
      </c>
    </row>
    <row r="12" spans="1:6" s="3" customFormat="1" ht="15.6" x14ac:dyDescent="0.3">
      <c r="A12" s="18" t="s">
        <v>25</v>
      </c>
      <c r="B12" s="19">
        <f>5</f>
        <v>5</v>
      </c>
      <c r="C12" s="22">
        <f t="shared" si="1"/>
        <v>5</v>
      </c>
      <c r="D12" s="35" t="s">
        <v>15</v>
      </c>
      <c r="E12" s="35">
        <f>10</f>
        <v>10</v>
      </c>
      <c r="F12" s="36">
        <f t="shared" si="0"/>
        <v>10</v>
      </c>
    </row>
    <row r="13" spans="1:6" s="3" customFormat="1" ht="15.6" x14ac:dyDescent="0.3">
      <c r="A13" s="18" t="s">
        <v>24</v>
      </c>
      <c r="B13" s="19">
        <f>15</f>
        <v>15</v>
      </c>
      <c r="C13" s="22">
        <f t="shared" si="1"/>
        <v>15</v>
      </c>
      <c r="D13" s="35"/>
      <c r="E13" s="35"/>
      <c r="F13" s="36">
        <f t="shared" si="0"/>
        <v>0</v>
      </c>
    </row>
    <row r="14" spans="1:6" s="3" customFormat="1" ht="15.6" x14ac:dyDescent="0.3">
      <c r="A14" s="18" t="s">
        <v>23</v>
      </c>
      <c r="B14" s="19">
        <f>25</f>
        <v>25</v>
      </c>
      <c r="C14" s="22">
        <f t="shared" si="1"/>
        <v>25</v>
      </c>
      <c r="D14" s="35" t="s">
        <v>14</v>
      </c>
      <c r="E14" s="35">
        <f>30</f>
        <v>30</v>
      </c>
      <c r="F14" s="36">
        <f t="shared" si="0"/>
        <v>30</v>
      </c>
    </row>
    <row r="15" spans="1:6" s="3" customFormat="1" ht="15.6" x14ac:dyDescent="0.3">
      <c r="A15" s="18" t="s">
        <v>22</v>
      </c>
      <c r="B15" s="19">
        <f>35</f>
        <v>35</v>
      </c>
      <c r="C15" s="22">
        <f t="shared" si="1"/>
        <v>35</v>
      </c>
      <c r="D15" s="35"/>
      <c r="E15" s="35"/>
      <c r="F15" s="36">
        <f t="shared" si="0"/>
        <v>0</v>
      </c>
    </row>
    <row r="16" spans="1:6" ht="15.6" x14ac:dyDescent="0.3">
      <c r="A16" s="18" t="s">
        <v>21</v>
      </c>
      <c r="B16" s="19">
        <f>45</f>
        <v>45</v>
      </c>
      <c r="C16" s="22">
        <f t="shared" si="1"/>
        <v>45</v>
      </c>
      <c r="D16" s="35" t="s">
        <v>13</v>
      </c>
      <c r="E16" s="35">
        <f>50</f>
        <v>50</v>
      </c>
      <c r="F16" s="36">
        <f t="shared" si="0"/>
        <v>50</v>
      </c>
    </row>
    <row r="17" spans="1:6" ht="15.6" x14ac:dyDescent="0.3">
      <c r="A17" s="18" t="s">
        <v>20</v>
      </c>
      <c r="B17" s="19">
        <f>55</f>
        <v>55</v>
      </c>
      <c r="C17" s="22">
        <f>IF(($D$2+B17) &gt;=0, $D$2+B17, 360+$D$2+B17)</f>
        <v>55</v>
      </c>
      <c r="D17" s="35"/>
      <c r="E17" s="35"/>
      <c r="F17" s="36">
        <f t="shared" si="0"/>
        <v>0</v>
      </c>
    </row>
    <row r="18" spans="1:6" ht="15.6" x14ac:dyDescent="0.3">
      <c r="A18" s="26"/>
      <c r="B18" s="14"/>
      <c r="C18" s="14"/>
      <c r="D18" s="26"/>
      <c r="E18" s="14"/>
      <c r="F18" s="14"/>
    </row>
    <row r="19" spans="1:6" ht="15.6" x14ac:dyDescent="0.3">
      <c r="C19" s="12"/>
      <c r="D19" s="13"/>
      <c r="E19" s="14"/>
      <c r="F19" s="14"/>
    </row>
    <row r="20" spans="1:6" ht="15.6" x14ac:dyDescent="0.3">
      <c r="C20" s="12"/>
      <c r="D20" s="13"/>
      <c r="E20" s="14"/>
      <c r="F20" s="14"/>
    </row>
    <row r="21" spans="1:6" ht="15.6" x14ac:dyDescent="0.3">
      <c r="C21" s="12"/>
      <c r="D21" s="13"/>
      <c r="E21" s="14"/>
      <c r="F21" s="14"/>
    </row>
  </sheetData>
  <mergeCells count="18">
    <mergeCell ref="E12:E13"/>
    <mergeCell ref="E14:E15"/>
    <mergeCell ref="E16:E17"/>
    <mergeCell ref="F16:F17"/>
    <mergeCell ref="D16:D17"/>
    <mergeCell ref="D12:D13"/>
    <mergeCell ref="D14:D15"/>
    <mergeCell ref="F6:F7"/>
    <mergeCell ref="F8:F9"/>
    <mergeCell ref="F10:F11"/>
    <mergeCell ref="F12:F13"/>
    <mergeCell ref="F14:F15"/>
    <mergeCell ref="E6:E7"/>
    <mergeCell ref="E8:E9"/>
    <mergeCell ref="D6:D7"/>
    <mergeCell ref="D8:D9"/>
    <mergeCell ref="D10:D11"/>
    <mergeCell ref="E10:E11"/>
  </mergeCells>
  <pageMargins left="0.7" right="0.7" top="0.75" bottom="0.75" header="0.3" footer="0.3"/>
  <pageSetup scale="97" orientation="portrait" r:id="rId1"/>
  <rowBreaks count="1" manualBreakCount="1">
    <brk id="48" max="16383" man="1"/>
  </rowBreaks>
  <colBreaks count="1" manualBreakCount="1">
    <brk id="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9"/>
  <sheetViews>
    <sheetView zoomScale="80" zoomScaleNormal="80" workbookViewId="0">
      <selection activeCell="D2" sqref="D2"/>
    </sheetView>
  </sheetViews>
  <sheetFormatPr defaultRowHeight="14.4" x14ac:dyDescent="0.3"/>
  <cols>
    <col min="1" max="1" width="20.6640625" customWidth="1"/>
    <col min="2" max="2" width="20.6640625" hidden="1" customWidth="1"/>
    <col min="3" max="4" width="20.6640625" customWidth="1"/>
    <col min="5" max="5" width="20.6640625" hidden="1" customWidth="1"/>
    <col min="6" max="6" width="20.6640625" customWidth="1"/>
  </cols>
  <sheetData>
    <row r="1" spans="1:21" ht="16.2" thickBot="1" x14ac:dyDescent="0.35">
      <c r="A1" s="28" t="s">
        <v>10</v>
      </c>
      <c r="B1" s="14"/>
      <c r="C1" s="15"/>
      <c r="D1" s="10" t="s">
        <v>63</v>
      </c>
      <c r="E1" s="14"/>
      <c r="F1" s="14"/>
    </row>
    <row r="2" spans="1:21" ht="16.8" thickTop="1" thickBot="1" x14ac:dyDescent="0.35">
      <c r="A2" s="15"/>
      <c r="B2" s="14"/>
      <c r="C2" s="15"/>
      <c r="D2" s="16">
        <v>0</v>
      </c>
      <c r="E2" s="14"/>
      <c r="F2" s="14"/>
    </row>
    <row r="3" spans="1:21" ht="16.2" thickTop="1" x14ac:dyDescent="0.3">
      <c r="A3" s="15"/>
      <c r="B3" s="15"/>
      <c r="C3" s="15"/>
      <c r="D3" s="10"/>
      <c r="E3" s="14"/>
      <c r="F3" s="14"/>
      <c r="P3" s="8"/>
      <c r="Q3" s="8"/>
      <c r="R3" s="8"/>
      <c r="S3" s="8"/>
      <c r="T3" s="8"/>
      <c r="U3" s="8"/>
    </row>
    <row r="4" spans="1:21" ht="15.6" x14ac:dyDescent="0.3">
      <c r="A4" s="15"/>
      <c r="B4" s="15"/>
      <c r="C4" s="15"/>
      <c r="D4" s="10"/>
      <c r="E4" s="14"/>
      <c r="F4" s="14"/>
      <c r="P4" s="8"/>
      <c r="Q4" s="8"/>
      <c r="R4" s="8"/>
      <c r="S4" s="8"/>
      <c r="T4" s="8"/>
      <c r="U4" s="8"/>
    </row>
    <row r="5" spans="1:21" ht="31.2" x14ac:dyDescent="0.3">
      <c r="A5" s="17" t="s">
        <v>19</v>
      </c>
      <c r="B5" s="17" t="s">
        <v>11</v>
      </c>
      <c r="C5" s="17" t="s">
        <v>62</v>
      </c>
      <c r="D5" s="17" t="s">
        <v>12</v>
      </c>
      <c r="E5" s="17" t="s">
        <v>11</v>
      </c>
      <c r="F5" s="17" t="s">
        <v>62</v>
      </c>
    </row>
    <row r="6" spans="1:21" ht="15.6" x14ac:dyDescent="0.3">
      <c r="A6" s="21" t="s">
        <v>33</v>
      </c>
      <c r="B6" s="19">
        <f>-49.5</f>
        <v>-49.5</v>
      </c>
      <c r="C6" s="22">
        <f>IF(($D$2+B6) &gt;=0, $D$2+B6, 360+$D$2+B6)</f>
        <v>310.5</v>
      </c>
      <c r="D6" s="23" t="s">
        <v>52</v>
      </c>
      <c r="E6" s="20">
        <f>-49.5</f>
        <v>-49.5</v>
      </c>
      <c r="F6" s="24">
        <f>IF(($D$2+E6) &gt;=0, $D$2+E6, 360+$D$2+E6)</f>
        <v>310.5</v>
      </c>
    </row>
    <row r="7" spans="1:21" ht="15.6" x14ac:dyDescent="0.3">
      <c r="A7" s="21" t="s">
        <v>50</v>
      </c>
      <c r="B7" s="19">
        <f>-38.5</f>
        <v>-38.5</v>
      </c>
      <c r="C7" s="22">
        <f t="shared" ref="C7:C15" si="0">IF(($D$2+B7) &gt;=0, $D$2+B7, 360+$D$2+B7)</f>
        <v>321.5</v>
      </c>
      <c r="D7" s="23" t="s">
        <v>59</v>
      </c>
      <c r="E7" s="20">
        <f>-38.5</f>
        <v>-38.5</v>
      </c>
      <c r="F7" s="24">
        <f t="shared" ref="F7:F15" si="1">IF(($D$2+E7) &gt;=0, $D$2+E7, 360+$D$2+E7)</f>
        <v>321.5</v>
      </c>
    </row>
    <row r="8" spans="1:21" ht="15.6" x14ac:dyDescent="0.3">
      <c r="A8" s="21" t="s">
        <v>49</v>
      </c>
      <c r="B8" s="19">
        <f>-27.5</f>
        <v>-27.5</v>
      </c>
      <c r="C8" s="22">
        <f t="shared" si="0"/>
        <v>332.5</v>
      </c>
      <c r="D8" s="29" t="s">
        <v>58</v>
      </c>
      <c r="E8" s="20">
        <f>-27.5</f>
        <v>-27.5</v>
      </c>
      <c r="F8" s="24">
        <f t="shared" si="1"/>
        <v>332.5</v>
      </c>
    </row>
    <row r="9" spans="1:21" ht="15.6" x14ac:dyDescent="0.3">
      <c r="A9" s="21" t="s">
        <v>48</v>
      </c>
      <c r="B9" s="19">
        <f>-16.5</f>
        <v>-16.5</v>
      </c>
      <c r="C9" s="22">
        <f t="shared" si="0"/>
        <v>343.5</v>
      </c>
      <c r="D9" s="29" t="s">
        <v>57</v>
      </c>
      <c r="E9" s="20">
        <f>-16.5</f>
        <v>-16.5</v>
      </c>
      <c r="F9" s="24">
        <f t="shared" si="1"/>
        <v>343.5</v>
      </c>
    </row>
    <row r="10" spans="1:21" ht="15.6" x14ac:dyDescent="0.3">
      <c r="A10" s="21" t="s">
        <v>47</v>
      </c>
      <c r="B10" s="19">
        <f>-5.5</f>
        <v>-5.5</v>
      </c>
      <c r="C10" s="22">
        <f t="shared" si="0"/>
        <v>354.5</v>
      </c>
      <c r="D10" s="29" t="s">
        <v>56</v>
      </c>
      <c r="E10" s="20">
        <f>-5.5</f>
        <v>-5.5</v>
      </c>
      <c r="F10" s="24">
        <f t="shared" si="1"/>
        <v>354.5</v>
      </c>
    </row>
    <row r="11" spans="1:21" ht="15.6" x14ac:dyDescent="0.3">
      <c r="A11" s="21" t="s">
        <v>46</v>
      </c>
      <c r="B11" s="19">
        <f>5.5</f>
        <v>5.5</v>
      </c>
      <c r="C11" s="22">
        <f t="shared" si="0"/>
        <v>5.5</v>
      </c>
      <c r="D11" s="29" t="s">
        <v>55</v>
      </c>
      <c r="E11" s="20">
        <f>5.5</f>
        <v>5.5</v>
      </c>
      <c r="F11" s="24">
        <f t="shared" si="1"/>
        <v>5.5</v>
      </c>
    </row>
    <row r="12" spans="1:21" ht="15.6" x14ac:dyDescent="0.3">
      <c r="A12" s="21" t="s">
        <v>45</v>
      </c>
      <c r="B12" s="19">
        <f>16.5</f>
        <v>16.5</v>
      </c>
      <c r="C12" s="22">
        <f t="shared" si="0"/>
        <v>16.5</v>
      </c>
      <c r="D12" s="29" t="s">
        <v>54</v>
      </c>
      <c r="E12" s="20">
        <f>16.5</f>
        <v>16.5</v>
      </c>
      <c r="F12" s="24">
        <f t="shared" si="1"/>
        <v>16.5</v>
      </c>
    </row>
    <row r="13" spans="1:21" ht="15.6" x14ac:dyDescent="0.3">
      <c r="A13" s="21" t="s">
        <v>44</v>
      </c>
      <c r="B13" s="19">
        <f>27.5</f>
        <v>27.5</v>
      </c>
      <c r="C13" s="22">
        <f t="shared" si="0"/>
        <v>27.5</v>
      </c>
      <c r="D13" s="29" t="s">
        <v>53</v>
      </c>
      <c r="E13" s="20">
        <f>27.5</f>
        <v>27.5</v>
      </c>
      <c r="F13" s="24">
        <f t="shared" si="1"/>
        <v>27.5</v>
      </c>
    </row>
    <row r="14" spans="1:21" ht="15.6" x14ac:dyDescent="0.3">
      <c r="A14" s="21" t="s">
        <v>43</v>
      </c>
      <c r="B14" s="19">
        <f>38.5</f>
        <v>38.5</v>
      </c>
      <c r="C14" s="22">
        <f t="shared" si="0"/>
        <v>38.5</v>
      </c>
      <c r="D14" s="29" t="s">
        <v>61</v>
      </c>
      <c r="E14" s="20">
        <f>38.5</f>
        <v>38.5</v>
      </c>
      <c r="F14" s="24">
        <f t="shared" si="1"/>
        <v>38.5</v>
      </c>
    </row>
    <row r="15" spans="1:21" ht="15.6" x14ac:dyDescent="0.3">
      <c r="A15" s="21" t="s">
        <v>42</v>
      </c>
      <c r="B15" s="19">
        <f>49.5</f>
        <v>49.5</v>
      </c>
      <c r="C15" s="22">
        <f t="shared" si="0"/>
        <v>49.5</v>
      </c>
      <c r="D15" s="29" t="s">
        <v>60</v>
      </c>
      <c r="E15" s="20">
        <f>49.5</f>
        <v>49.5</v>
      </c>
      <c r="F15" s="24">
        <f t="shared" si="1"/>
        <v>49.5</v>
      </c>
    </row>
    <row r="17" spans="3:4" ht="15.6" x14ac:dyDescent="0.3">
      <c r="C17" s="12"/>
      <c r="D17" s="13"/>
    </row>
    <row r="18" spans="3:4" ht="15.6" x14ac:dyDescent="0.3">
      <c r="C18" s="12"/>
      <c r="D18" s="13"/>
    </row>
    <row r="19" spans="3:4" ht="15.6" x14ac:dyDescent="0.3">
      <c r="C19" s="12"/>
      <c r="D19" s="13"/>
    </row>
  </sheetData>
  <pageMargins left="0.7" right="0.7" top="0.75" bottom="0.75" header="0.3" footer="0.3"/>
  <pageSetup scale="87" orientation="portrait" r:id="rId1"/>
  <rowBreaks count="1" manualBreakCount="1">
    <brk id="48" max="16383" man="1"/>
  </rowBreaks>
  <colBreaks count="1" manualBreakCount="1">
    <brk id="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zoomScale="90" zoomScaleNormal="90" workbookViewId="0">
      <selection activeCell="D2" sqref="D2"/>
    </sheetView>
  </sheetViews>
  <sheetFormatPr defaultRowHeight="14.4" x14ac:dyDescent="0.3"/>
  <cols>
    <col min="1" max="1" width="20.6640625" customWidth="1"/>
    <col min="2" max="2" width="20.6640625" hidden="1" customWidth="1"/>
    <col min="3" max="4" width="20.6640625" customWidth="1"/>
    <col min="5" max="5" width="20.6640625" hidden="1" customWidth="1"/>
    <col min="6" max="6" width="20.6640625" customWidth="1"/>
  </cols>
  <sheetData>
    <row r="1" spans="1:6" ht="16.2" thickBot="1" x14ac:dyDescent="0.35">
      <c r="A1" s="28" t="s">
        <v>65</v>
      </c>
      <c r="B1" s="2"/>
      <c r="C1" s="2"/>
      <c r="D1" s="10" t="s">
        <v>63</v>
      </c>
      <c r="E1" s="2"/>
      <c r="F1" s="2"/>
    </row>
    <row r="2" spans="1:6" ht="15.6" thickTop="1" thickBot="1" x14ac:dyDescent="0.35">
      <c r="A2" s="2"/>
      <c r="B2" s="2"/>
      <c r="C2" s="2"/>
      <c r="D2" s="5">
        <v>0</v>
      </c>
      <c r="E2" s="2"/>
      <c r="F2" s="2"/>
    </row>
    <row r="3" spans="1:6" ht="15" thickTop="1" x14ac:dyDescent="0.3">
      <c r="A3" s="2"/>
      <c r="B3" s="2"/>
      <c r="C3" s="2"/>
      <c r="D3" s="2"/>
      <c r="E3" s="2"/>
      <c r="F3" s="2"/>
    </row>
    <row r="4" spans="1:6" x14ac:dyDescent="0.3">
      <c r="A4" s="2"/>
      <c r="B4" s="2"/>
      <c r="C4" s="2"/>
      <c r="D4" s="2"/>
      <c r="E4" s="2"/>
      <c r="F4" s="2"/>
    </row>
    <row r="5" spans="1:6" ht="28.8" x14ac:dyDescent="0.3">
      <c r="A5" s="8" t="s">
        <v>19</v>
      </c>
      <c r="B5" s="8" t="s">
        <v>11</v>
      </c>
      <c r="C5" s="8" t="s">
        <v>62</v>
      </c>
      <c r="D5" s="8" t="s">
        <v>12</v>
      </c>
      <c r="E5" s="8" t="s">
        <v>11</v>
      </c>
      <c r="F5" s="8" t="s">
        <v>62</v>
      </c>
    </row>
    <row r="6" spans="1:6" x14ac:dyDescent="0.3">
      <c r="A6" s="11" t="s">
        <v>33</v>
      </c>
      <c r="B6" s="4">
        <v>-54.1</v>
      </c>
      <c r="C6" s="9">
        <f>IF(($D$2+B6) &gt;=0, $D$2+B6, 360+$D$2+B6)</f>
        <v>305.89999999999998</v>
      </c>
      <c r="D6" s="40" t="s">
        <v>52</v>
      </c>
      <c r="E6" s="42">
        <v>-51</v>
      </c>
      <c r="F6" s="44">
        <f>IF(($D$2+E6) &gt;=0, $D$2+E6, 360+$D$2+E6)</f>
        <v>309</v>
      </c>
    </row>
    <row r="7" spans="1:6" x14ac:dyDescent="0.3">
      <c r="A7" s="11" t="s">
        <v>50</v>
      </c>
      <c r="B7" s="4">
        <v>-48</v>
      </c>
      <c r="C7" s="9">
        <f t="shared" ref="C7:C25" si="0">IF(($D$2+B7) &gt;=0, $D$2+B7, 360+$D$2+B7)</f>
        <v>312</v>
      </c>
      <c r="D7" s="41"/>
      <c r="E7" s="42"/>
      <c r="F7" s="44">
        <f t="shared" ref="F7:F25" si="1">IF(($D$2+E7) &gt;0, $D$2+E7, 360+$D$2+E7)</f>
        <v>360</v>
      </c>
    </row>
    <row r="8" spans="1:6" x14ac:dyDescent="0.3">
      <c r="A8" s="11" t="s">
        <v>49</v>
      </c>
      <c r="B8" s="4">
        <v>-42</v>
      </c>
      <c r="C8" s="9">
        <f t="shared" si="0"/>
        <v>318</v>
      </c>
      <c r="D8" s="43" t="s">
        <v>59</v>
      </c>
      <c r="E8" s="42">
        <v>-39</v>
      </c>
      <c r="F8" s="44">
        <f t="shared" ref="F8" si="2">IF(($D$2+E8) &gt;=0, $D$2+E8, 360+$D$2+E8)</f>
        <v>321</v>
      </c>
    </row>
    <row r="9" spans="1:6" x14ac:dyDescent="0.3">
      <c r="A9" s="11" t="s">
        <v>48</v>
      </c>
      <c r="B9" s="4">
        <v>-36.130000000000003</v>
      </c>
      <c r="C9" s="9">
        <f t="shared" si="0"/>
        <v>323.87</v>
      </c>
      <c r="D9" s="43"/>
      <c r="E9" s="42"/>
      <c r="F9" s="44">
        <f t="shared" si="1"/>
        <v>360</v>
      </c>
    </row>
    <row r="10" spans="1:6" x14ac:dyDescent="0.3">
      <c r="A10" s="11" t="s">
        <v>47</v>
      </c>
      <c r="B10" s="4">
        <v>-30.38</v>
      </c>
      <c r="C10" s="9">
        <f t="shared" si="0"/>
        <v>329.62</v>
      </c>
      <c r="D10" s="40" t="s">
        <v>58</v>
      </c>
      <c r="E10" s="42">
        <v>-27.5</v>
      </c>
      <c r="F10" s="44">
        <f t="shared" ref="F10" si="3">IF(($D$2+E10) &gt;=0, $D$2+E10, 360+$D$2+E10)</f>
        <v>332.5</v>
      </c>
    </row>
    <row r="11" spans="1:6" x14ac:dyDescent="0.3">
      <c r="A11" s="11" t="s">
        <v>46</v>
      </c>
      <c r="B11" s="4">
        <v>-24.75</v>
      </c>
      <c r="C11" s="9">
        <f t="shared" si="0"/>
        <v>335.25</v>
      </c>
      <c r="D11" s="41"/>
      <c r="E11" s="42"/>
      <c r="F11" s="44">
        <f t="shared" si="1"/>
        <v>360</v>
      </c>
    </row>
    <row r="12" spans="1:6" x14ac:dyDescent="0.3">
      <c r="A12" s="11" t="s">
        <v>45</v>
      </c>
      <c r="B12" s="4">
        <v>-19.25</v>
      </c>
      <c r="C12" s="9">
        <f t="shared" si="0"/>
        <v>340.75</v>
      </c>
      <c r="D12" s="43" t="s">
        <v>57</v>
      </c>
      <c r="E12" s="42">
        <v>-16.25</v>
      </c>
      <c r="F12" s="44">
        <f t="shared" ref="F12" si="4">IF(($D$2+E12) &gt;=0, $D$2+E12, 360+$D$2+E12)</f>
        <v>343.75</v>
      </c>
    </row>
    <row r="13" spans="1:6" x14ac:dyDescent="0.3">
      <c r="A13" s="11" t="s">
        <v>44</v>
      </c>
      <c r="B13" s="4">
        <v>-13.75</v>
      </c>
      <c r="C13" s="9">
        <f t="shared" si="0"/>
        <v>346.25</v>
      </c>
      <c r="D13" s="43"/>
      <c r="E13" s="42"/>
      <c r="F13" s="44">
        <f t="shared" si="1"/>
        <v>360</v>
      </c>
    </row>
    <row r="14" spans="1:6" x14ac:dyDescent="0.3">
      <c r="A14" s="11" t="s">
        <v>43</v>
      </c>
      <c r="B14" s="4">
        <v>-8.25</v>
      </c>
      <c r="C14" s="9">
        <f t="shared" si="0"/>
        <v>351.75</v>
      </c>
      <c r="D14" s="40" t="s">
        <v>56</v>
      </c>
      <c r="E14" s="42">
        <v>-5.5</v>
      </c>
      <c r="F14" s="44">
        <f t="shared" ref="F14" si="5">IF(($D$2+E14) &gt;=0, $D$2+E14, 360+$D$2+E14)</f>
        <v>354.5</v>
      </c>
    </row>
    <row r="15" spans="1:6" x14ac:dyDescent="0.3">
      <c r="A15" s="11" t="s">
        <v>42</v>
      </c>
      <c r="B15" s="4">
        <v>-2.75</v>
      </c>
      <c r="C15" s="9">
        <f t="shared" si="0"/>
        <v>357.25</v>
      </c>
      <c r="D15" s="41"/>
      <c r="E15" s="42"/>
      <c r="F15" s="44">
        <f t="shared" si="1"/>
        <v>360</v>
      </c>
    </row>
    <row r="16" spans="1:6" x14ac:dyDescent="0.3">
      <c r="A16" s="11" t="s">
        <v>41</v>
      </c>
      <c r="B16" s="4">
        <v>2.75</v>
      </c>
      <c r="C16" s="9">
        <f t="shared" si="0"/>
        <v>2.75</v>
      </c>
      <c r="D16" s="43" t="s">
        <v>55</v>
      </c>
      <c r="E16" s="42">
        <v>5.5</v>
      </c>
      <c r="F16" s="44">
        <f t="shared" ref="F16" si="6">IF(($D$2+E16) &gt;=0, $D$2+E16, 360+$D$2+E16)</f>
        <v>5.5</v>
      </c>
    </row>
    <row r="17" spans="1:6" x14ac:dyDescent="0.3">
      <c r="A17" s="11" t="s">
        <v>40</v>
      </c>
      <c r="B17" s="4">
        <v>8.25</v>
      </c>
      <c r="C17" s="9">
        <f t="shared" si="0"/>
        <v>8.25</v>
      </c>
      <c r="D17" s="43"/>
      <c r="E17" s="42"/>
      <c r="F17" s="44">
        <f t="shared" si="1"/>
        <v>360</v>
      </c>
    </row>
    <row r="18" spans="1:6" x14ac:dyDescent="0.3">
      <c r="A18" s="11" t="s">
        <v>39</v>
      </c>
      <c r="B18" s="4">
        <v>13.75</v>
      </c>
      <c r="C18" s="9">
        <f t="shared" si="0"/>
        <v>13.75</v>
      </c>
      <c r="D18" s="40" t="s">
        <v>54</v>
      </c>
      <c r="E18" s="42">
        <v>16.25</v>
      </c>
      <c r="F18" s="44">
        <f t="shared" ref="F18" si="7">IF(($D$2+E18) &gt;=0, $D$2+E18, 360+$D$2+E18)</f>
        <v>16.25</v>
      </c>
    </row>
    <row r="19" spans="1:6" x14ac:dyDescent="0.3">
      <c r="A19" s="11" t="s">
        <v>38</v>
      </c>
      <c r="B19" s="4">
        <v>19.25</v>
      </c>
      <c r="C19" s="9">
        <f t="shared" si="0"/>
        <v>19.25</v>
      </c>
      <c r="D19" s="41"/>
      <c r="E19" s="42"/>
      <c r="F19" s="44">
        <f t="shared" si="1"/>
        <v>360</v>
      </c>
    </row>
    <row r="20" spans="1:6" x14ac:dyDescent="0.3">
      <c r="A20" s="11" t="s">
        <v>37</v>
      </c>
      <c r="B20" s="4">
        <v>24.75</v>
      </c>
      <c r="C20" s="9">
        <f t="shared" si="0"/>
        <v>24.75</v>
      </c>
      <c r="D20" s="43" t="s">
        <v>53</v>
      </c>
      <c r="E20" s="42">
        <v>27.5</v>
      </c>
      <c r="F20" s="44">
        <f t="shared" ref="F20" si="8">IF(($D$2+E20) &gt;=0, $D$2+E20, 360+$D$2+E20)</f>
        <v>27.5</v>
      </c>
    </row>
    <row r="21" spans="1:6" x14ac:dyDescent="0.3">
      <c r="A21" s="11" t="s">
        <v>36</v>
      </c>
      <c r="B21" s="4">
        <v>30.38</v>
      </c>
      <c r="C21" s="9">
        <f t="shared" si="0"/>
        <v>30.38</v>
      </c>
      <c r="D21" s="43"/>
      <c r="E21" s="42"/>
      <c r="F21" s="44">
        <f t="shared" si="1"/>
        <v>360</v>
      </c>
    </row>
    <row r="22" spans="1:6" x14ac:dyDescent="0.3">
      <c r="A22" s="11" t="s">
        <v>35</v>
      </c>
      <c r="B22" s="4">
        <v>36.130000000000003</v>
      </c>
      <c r="C22" s="9">
        <f t="shared" si="0"/>
        <v>36.130000000000003</v>
      </c>
      <c r="D22" s="40" t="s">
        <v>61</v>
      </c>
      <c r="E22" s="42">
        <v>39</v>
      </c>
      <c r="F22" s="44">
        <f t="shared" ref="F22" si="9">IF(($D$2+E22) &gt;=0, $D$2+E22, 360+$D$2+E22)</f>
        <v>39</v>
      </c>
    </row>
    <row r="23" spans="1:6" x14ac:dyDescent="0.3">
      <c r="A23" s="11" t="s">
        <v>34</v>
      </c>
      <c r="B23" s="4">
        <v>42</v>
      </c>
      <c r="C23" s="9">
        <f t="shared" si="0"/>
        <v>42</v>
      </c>
      <c r="D23" s="41"/>
      <c r="E23" s="42"/>
      <c r="F23" s="44">
        <f t="shared" si="1"/>
        <v>360</v>
      </c>
    </row>
    <row r="24" spans="1:6" x14ac:dyDescent="0.3">
      <c r="A24" s="11" t="s">
        <v>51</v>
      </c>
      <c r="B24" s="4">
        <v>48</v>
      </c>
      <c r="C24" s="9">
        <f t="shared" si="0"/>
        <v>48</v>
      </c>
      <c r="D24" s="43" t="s">
        <v>60</v>
      </c>
      <c r="E24" s="42">
        <v>51</v>
      </c>
      <c r="F24" s="44">
        <f t="shared" ref="F24" si="10">IF(($D$2+E24) &gt;=0, $D$2+E24, 360+$D$2+E24)</f>
        <v>51</v>
      </c>
    </row>
    <row r="25" spans="1:6" x14ac:dyDescent="0.3">
      <c r="A25" s="11" t="s">
        <v>32</v>
      </c>
      <c r="B25" s="4">
        <v>54.1</v>
      </c>
      <c r="C25" s="9">
        <f t="shared" si="0"/>
        <v>54.1</v>
      </c>
      <c r="D25" s="43"/>
      <c r="E25" s="42"/>
      <c r="F25" s="44">
        <f t="shared" si="1"/>
        <v>360</v>
      </c>
    </row>
    <row r="27" spans="1:6" ht="15.6" x14ac:dyDescent="0.3">
      <c r="B27" s="6"/>
      <c r="C27" s="12" t="s">
        <v>6</v>
      </c>
      <c r="D27" s="13" t="s">
        <v>9</v>
      </c>
    </row>
    <row r="28" spans="1:6" ht="15.6" x14ac:dyDescent="0.3">
      <c r="B28" s="6"/>
      <c r="C28" s="12" t="s">
        <v>5</v>
      </c>
      <c r="D28" s="13">
        <v>616</v>
      </c>
    </row>
    <row r="29" spans="1:6" ht="15.6" x14ac:dyDescent="0.3">
      <c r="B29" s="6"/>
      <c r="C29" s="12" t="s">
        <v>7</v>
      </c>
      <c r="D29" s="13">
        <v>70</v>
      </c>
    </row>
    <row r="30" spans="1:6" x14ac:dyDescent="0.3">
      <c r="A30" s="6"/>
      <c r="B30" s="6"/>
      <c r="C30" s="6"/>
      <c r="D30" s="7"/>
    </row>
  </sheetData>
  <mergeCells count="30">
    <mergeCell ref="D22:D23"/>
    <mergeCell ref="E22:E23"/>
    <mergeCell ref="D24:D25"/>
    <mergeCell ref="E24:E25"/>
    <mergeCell ref="F22:F23"/>
    <mergeCell ref="F24:F25"/>
    <mergeCell ref="D18:D19"/>
    <mergeCell ref="E18:E19"/>
    <mergeCell ref="D20:D21"/>
    <mergeCell ref="E20:E21"/>
    <mergeCell ref="F18:F19"/>
    <mergeCell ref="F20:F21"/>
    <mergeCell ref="D14:D15"/>
    <mergeCell ref="E14:E15"/>
    <mergeCell ref="D16:D17"/>
    <mergeCell ref="E16:E17"/>
    <mergeCell ref="F14:F15"/>
    <mergeCell ref="F16:F17"/>
    <mergeCell ref="D10:D11"/>
    <mergeCell ref="E10:E11"/>
    <mergeCell ref="D12:D13"/>
    <mergeCell ref="E12:E13"/>
    <mergeCell ref="F10:F11"/>
    <mergeCell ref="F12:F13"/>
    <mergeCell ref="D6:D7"/>
    <mergeCell ref="E6:E7"/>
    <mergeCell ref="D8:D9"/>
    <mergeCell ref="E8:E9"/>
    <mergeCell ref="F6:F7"/>
    <mergeCell ref="F8:F9"/>
  </mergeCells>
  <pageMargins left="0.7" right="0.7" top="0.75" bottom="0.75" header="0.3" footer="0.3"/>
  <pageSetup orientation="portrait" r:id="rId1"/>
  <rowBreaks count="1" manualBreakCount="1">
    <brk id="45" max="12" man="1"/>
  </rowBreaks>
  <colBreaks count="1" manualBreakCount="1">
    <brk id="6" max="4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zoomScale="90" zoomScaleNormal="90" workbookViewId="0">
      <selection activeCell="D2" sqref="D2"/>
    </sheetView>
  </sheetViews>
  <sheetFormatPr defaultRowHeight="14.4" x14ac:dyDescent="0.3"/>
  <cols>
    <col min="1" max="1" width="20.6640625" customWidth="1"/>
    <col min="2" max="2" width="20.6640625" hidden="1" customWidth="1"/>
    <col min="3" max="4" width="20.6640625" customWidth="1"/>
    <col min="5" max="5" width="20.6640625" hidden="1" customWidth="1"/>
    <col min="6" max="6" width="20.6640625" customWidth="1"/>
  </cols>
  <sheetData>
    <row r="1" spans="1:6" ht="16.2" thickBot="1" x14ac:dyDescent="0.35">
      <c r="A1" s="28" t="s">
        <v>64</v>
      </c>
      <c r="B1" s="2"/>
      <c r="C1" s="2"/>
      <c r="D1" s="10" t="s">
        <v>63</v>
      </c>
      <c r="E1" s="2"/>
      <c r="F1" s="2"/>
    </row>
    <row r="2" spans="1:6" ht="15.6" thickTop="1" thickBot="1" x14ac:dyDescent="0.35">
      <c r="A2" s="2"/>
      <c r="B2" s="2"/>
      <c r="C2" s="2"/>
      <c r="D2" s="5">
        <v>0</v>
      </c>
      <c r="E2" s="2"/>
      <c r="F2" s="2"/>
    </row>
    <row r="3" spans="1:6" ht="15" thickTop="1" x14ac:dyDescent="0.3">
      <c r="A3" s="2"/>
      <c r="B3" s="2"/>
      <c r="C3" s="2"/>
      <c r="D3" s="2"/>
      <c r="E3" s="2"/>
      <c r="F3" s="2"/>
    </row>
    <row r="4" spans="1:6" x14ac:dyDescent="0.3">
      <c r="A4" s="2"/>
      <c r="B4" s="2"/>
      <c r="C4" s="2"/>
      <c r="D4" s="2"/>
      <c r="E4" s="2"/>
      <c r="F4" s="2"/>
    </row>
    <row r="5" spans="1:6" ht="28.8" x14ac:dyDescent="0.3">
      <c r="A5" s="8" t="s">
        <v>19</v>
      </c>
      <c r="B5" s="8" t="s">
        <v>11</v>
      </c>
      <c r="C5" s="8" t="s">
        <v>62</v>
      </c>
      <c r="D5" s="8" t="s">
        <v>12</v>
      </c>
      <c r="E5" s="8" t="s">
        <v>11</v>
      </c>
      <c r="F5" s="8" t="s">
        <v>62</v>
      </c>
    </row>
    <row r="6" spans="1:6" x14ac:dyDescent="0.3">
      <c r="A6" s="11" t="s">
        <v>32</v>
      </c>
      <c r="B6" s="4">
        <v>-54.1</v>
      </c>
      <c r="C6" s="9">
        <f>IF(($D$2+B6) &gt;=0, $D$2+B6, 360+$D$2+B6)</f>
        <v>305.89999999999998</v>
      </c>
      <c r="D6" s="40" t="s">
        <v>60</v>
      </c>
      <c r="E6" s="42">
        <v>-51</v>
      </c>
      <c r="F6" s="44">
        <f>IF(($D$2+E6) &gt;=0, $D$2+E6, 360+$D$2+E6)</f>
        <v>309</v>
      </c>
    </row>
    <row r="7" spans="1:6" x14ac:dyDescent="0.3">
      <c r="A7" s="11" t="s">
        <v>51</v>
      </c>
      <c r="B7" s="4">
        <v>-48</v>
      </c>
      <c r="C7" s="9">
        <f t="shared" ref="C7:C25" si="0">IF(($D$2+B7) &gt;=0, $D$2+B7, 360+$D$2+B7)</f>
        <v>312</v>
      </c>
      <c r="D7" s="41"/>
      <c r="E7" s="42"/>
      <c r="F7" s="44">
        <f t="shared" ref="F7:F25" si="1">IF(($D$2+E7) &gt;0, $D$2+E7, 360+$D$2+E7)</f>
        <v>360</v>
      </c>
    </row>
    <row r="8" spans="1:6" x14ac:dyDescent="0.3">
      <c r="A8" s="11" t="s">
        <v>34</v>
      </c>
      <c r="B8" s="4">
        <v>-42</v>
      </c>
      <c r="C8" s="9">
        <f t="shared" si="0"/>
        <v>318</v>
      </c>
      <c r="D8" s="43" t="s">
        <v>61</v>
      </c>
      <c r="E8" s="42">
        <v>-39</v>
      </c>
      <c r="F8" s="44">
        <f t="shared" ref="F8" si="2">IF(($D$2+E8) &gt;=0, $D$2+E8, 360+$D$2+E8)</f>
        <v>321</v>
      </c>
    </row>
    <row r="9" spans="1:6" x14ac:dyDescent="0.3">
      <c r="A9" s="11" t="s">
        <v>35</v>
      </c>
      <c r="B9" s="4">
        <v>-36.130000000000003</v>
      </c>
      <c r="C9" s="9">
        <f t="shared" si="0"/>
        <v>323.87</v>
      </c>
      <c r="D9" s="43"/>
      <c r="E9" s="42"/>
      <c r="F9" s="44">
        <f t="shared" si="1"/>
        <v>360</v>
      </c>
    </row>
    <row r="10" spans="1:6" x14ac:dyDescent="0.3">
      <c r="A10" s="11" t="s">
        <v>36</v>
      </c>
      <c r="B10" s="4">
        <v>-30.38</v>
      </c>
      <c r="C10" s="9">
        <f t="shared" si="0"/>
        <v>329.62</v>
      </c>
      <c r="D10" s="40" t="s">
        <v>53</v>
      </c>
      <c r="E10" s="42">
        <v>-27.5</v>
      </c>
      <c r="F10" s="44">
        <f t="shared" ref="F10" si="3">IF(($D$2+E10) &gt;=0, $D$2+E10, 360+$D$2+E10)</f>
        <v>332.5</v>
      </c>
    </row>
    <row r="11" spans="1:6" x14ac:dyDescent="0.3">
      <c r="A11" s="11" t="s">
        <v>37</v>
      </c>
      <c r="B11" s="4">
        <v>-24.75</v>
      </c>
      <c r="C11" s="9">
        <f t="shared" si="0"/>
        <v>335.25</v>
      </c>
      <c r="D11" s="41"/>
      <c r="E11" s="42"/>
      <c r="F11" s="44">
        <f t="shared" si="1"/>
        <v>360</v>
      </c>
    </row>
    <row r="12" spans="1:6" x14ac:dyDescent="0.3">
      <c r="A12" s="11" t="s">
        <v>38</v>
      </c>
      <c r="B12" s="4">
        <v>-19.25</v>
      </c>
      <c r="C12" s="9">
        <f t="shared" si="0"/>
        <v>340.75</v>
      </c>
      <c r="D12" s="43" t="s">
        <v>54</v>
      </c>
      <c r="E12" s="42">
        <v>-16.25</v>
      </c>
      <c r="F12" s="44">
        <f t="shared" ref="F12" si="4">IF(($D$2+E12) &gt;=0, $D$2+E12, 360+$D$2+E12)</f>
        <v>343.75</v>
      </c>
    </row>
    <row r="13" spans="1:6" x14ac:dyDescent="0.3">
      <c r="A13" s="11" t="s">
        <v>39</v>
      </c>
      <c r="B13" s="4">
        <v>-13.75</v>
      </c>
      <c r="C13" s="9">
        <f t="shared" si="0"/>
        <v>346.25</v>
      </c>
      <c r="D13" s="43"/>
      <c r="E13" s="42"/>
      <c r="F13" s="44">
        <f t="shared" si="1"/>
        <v>360</v>
      </c>
    </row>
    <row r="14" spans="1:6" x14ac:dyDescent="0.3">
      <c r="A14" s="11" t="s">
        <v>40</v>
      </c>
      <c r="B14" s="4">
        <v>-8.25</v>
      </c>
      <c r="C14" s="9">
        <f t="shared" si="0"/>
        <v>351.75</v>
      </c>
      <c r="D14" s="40" t="s">
        <v>55</v>
      </c>
      <c r="E14" s="42">
        <v>-5.5</v>
      </c>
      <c r="F14" s="44">
        <f t="shared" ref="F14" si="5">IF(($D$2+E14) &gt;=0, $D$2+E14, 360+$D$2+E14)</f>
        <v>354.5</v>
      </c>
    </row>
    <row r="15" spans="1:6" x14ac:dyDescent="0.3">
      <c r="A15" s="11" t="s">
        <v>41</v>
      </c>
      <c r="B15" s="4">
        <v>-2.75</v>
      </c>
      <c r="C15" s="9">
        <f t="shared" si="0"/>
        <v>357.25</v>
      </c>
      <c r="D15" s="41"/>
      <c r="E15" s="42"/>
      <c r="F15" s="44">
        <f t="shared" si="1"/>
        <v>360</v>
      </c>
    </row>
    <row r="16" spans="1:6" x14ac:dyDescent="0.3">
      <c r="A16" s="11" t="s">
        <v>42</v>
      </c>
      <c r="B16" s="4">
        <v>2.75</v>
      </c>
      <c r="C16" s="9">
        <f t="shared" si="0"/>
        <v>2.75</v>
      </c>
      <c r="D16" s="43" t="s">
        <v>56</v>
      </c>
      <c r="E16" s="42">
        <v>5.5</v>
      </c>
      <c r="F16" s="44">
        <f t="shared" ref="F16" si="6">IF(($D$2+E16) &gt;=0, $D$2+E16, 360+$D$2+E16)</f>
        <v>5.5</v>
      </c>
    </row>
    <row r="17" spans="1:6" x14ac:dyDescent="0.3">
      <c r="A17" s="11" t="s">
        <v>43</v>
      </c>
      <c r="B17" s="4">
        <v>8.25</v>
      </c>
      <c r="C17" s="9">
        <f t="shared" si="0"/>
        <v>8.25</v>
      </c>
      <c r="D17" s="43"/>
      <c r="E17" s="42"/>
      <c r="F17" s="44">
        <f t="shared" si="1"/>
        <v>360</v>
      </c>
    </row>
    <row r="18" spans="1:6" x14ac:dyDescent="0.3">
      <c r="A18" s="11" t="s">
        <v>44</v>
      </c>
      <c r="B18" s="4">
        <v>13.75</v>
      </c>
      <c r="C18" s="9">
        <f t="shared" si="0"/>
        <v>13.75</v>
      </c>
      <c r="D18" s="40" t="s">
        <v>57</v>
      </c>
      <c r="E18" s="42">
        <v>16.25</v>
      </c>
      <c r="F18" s="44">
        <f t="shared" ref="F18" si="7">IF(($D$2+E18) &gt;=0, $D$2+E18, 360+$D$2+E18)</f>
        <v>16.25</v>
      </c>
    </row>
    <row r="19" spans="1:6" x14ac:dyDescent="0.3">
      <c r="A19" s="11" t="s">
        <v>45</v>
      </c>
      <c r="B19" s="4">
        <v>19.25</v>
      </c>
      <c r="C19" s="9">
        <f t="shared" si="0"/>
        <v>19.25</v>
      </c>
      <c r="D19" s="41"/>
      <c r="E19" s="42"/>
      <c r="F19" s="44">
        <f t="shared" si="1"/>
        <v>360</v>
      </c>
    </row>
    <row r="20" spans="1:6" x14ac:dyDescent="0.3">
      <c r="A20" s="11" t="s">
        <v>46</v>
      </c>
      <c r="B20" s="4">
        <v>24.75</v>
      </c>
      <c r="C20" s="9">
        <f t="shared" si="0"/>
        <v>24.75</v>
      </c>
      <c r="D20" s="43" t="s">
        <v>58</v>
      </c>
      <c r="E20" s="42">
        <v>27.5</v>
      </c>
      <c r="F20" s="44">
        <f t="shared" ref="F20" si="8">IF(($D$2+E20) &gt;=0, $D$2+E20, 360+$D$2+E20)</f>
        <v>27.5</v>
      </c>
    </row>
    <row r="21" spans="1:6" x14ac:dyDescent="0.3">
      <c r="A21" s="11" t="s">
        <v>47</v>
      </c>
      <c r="B21" s="4">
        <v>30.38</v>
      </c>
      <c r="C21" s="9">
        <f t="shared" si="0"/>
        <v>30.38</v>
      </c>
      <c r="D21" s="43"/>
      <c r="E21" s="42"/>
      <c r="F21" s="44">
        <f t="shared" si="1"/>
        <v>360</v>
      </c>
    </row>
    <row r="22" spans="1:6" x14ac:dyDescent="0.3">
      <c r="A22" s="11" t="s">
        <v>48</v>
      </c>
      <c r="B22" s="4">
        <v>36.130000000000003</v>
      </c>
      <c r="C22" s="9">
        <f t="shared" si="0"/>
        <v>36.130000000000003</v>
      </c>
      <c r="D22" s="40" t="s">
        <v>59</v>
      </c>
      <c r="E22" s="42">
        <v>39</v>
      </c>
      <c r="F22" s="44">
        <f t="shared" ref="F22" si="9">IF(($D$2+E22) &gt;=0, $D$2+E22, 360+$D$2+E22)</f>
        <v>39</v>
      </c>
    </row>
    <row r="23" spans="1:6" x14ac:dyDescent="0.3">
      <c r="A23" s="11" t="s">
        <v>49</v>
      </c>
      <c r="B23" s="4">
        <v>42</v>
      </c>
      <c r="C23" s="9">
        <f t="shared" si="0"/>
        <v>42</v>
      </c>
      <c r="D23" s="41"/>
      <c r="E23" s="42"/>
      <c r="F23" s="44">
        <f t="shared" si="1"/>
        <v>360</v>
      </c>
    </row>
    <row r="24" spans="1:6" x14ac:dyDescent="0.3">
      <c r="A24" s="11" t="s">
        <v>50</v>
      </c>
      <c r="B24" s="4">
        <v>48</v>
      </c>
      <c r="C24" s="9">
        <f t="shared" si="0"/>
        <v>48</v>
      </c>
      <c r="D24" s="43" t="s">
        <v>52</v>
      </c>
      <c r="E24" s="42">
        <v>51</v>
      </c>
      <c r="F24" s="44">
        <f t="shared" ref="F24" si="10">IF(($D$2+E24) &gt;=0, $D$2+E24, 360+$D$2+E24)</f>
        <v>51</v>
      </c>
    </row>
    <row r="25" spans="1:6" x14ac:dyDescent="0.3">
      <c r="A25" s="11" t="s">
        <v>33</v>
      </c>
      <c r="B25" s="4">
        <v>54.1</v>
      </c>
      <c r="C25" s="9">
        <f t="shared" si="0"/>
        <v>54.1</v>
      </c>
      <c r="D25" s="43"/>
      <c r="E25" s="42"/>
      <c r="F25" s="44">
        <f t="shared" si="1"/>
        <v>360</v>
      </c>
    </row>
    <row r="27" spans="1:6" ht="15.6" x14ac:dyDescent="0.3">
      <c r="B27" s="6"/>
      <c r="C27" s="12"/>
      <c r="D27" s="13"/>
    </row>
    <row r="28" spans="1:6" ht="15.6" x14ac:dyDescent="0.3">
      <c r="B28" s="6"/>
      <c r="C28" s="12"/>
      <c r="D28" s="13"/>
    </row>
    <row r="29" spans="1:6" ht="15.6" x14ac:dyDescent="0.3">
      <c r="B29" s="6"/>
      <c r="C29" s="12"/>
      <c r="D29" s="13"/>
    </row>
    <row r="30" spans="1:6" x14ac:dyDescent="0.3">
      <c r="A30" s="6"/>
      <c r="B30" s="6"/>
      <c r="C30" s="6"/>
      <c r="D30" s="7"/>
    </row>
  </sheetData>
  <mergeCells count="30">
    <mergeCell ref="D22:D23"/>
    <mergeCell ref="E22:E23"/>
    <mergeCell ref="F22:F23"/>
    <mergeCell ref="D24:D25"/>
    <mergeCell ref="E24:E25"/>
    <mergeCell ref="F24:F25"/>
    <mergeCell ref="D18:D19"/>
    <mergeCell ref="E18:E19"/>
    <mergeCell ref="F18:F19"/>
    <mergeCell ref="D20:D21"/>
    <mergeCell ref="E20:E21"/>
    <mergeCell ref="F20:F21"/>
    <mergeCell ref="D14:D15"/>
    <mergeCell ref="E14:E15"/>
    <mergeCell ref="F14:F15"/>
    <mergeCell ref="D16:D17"/>
    <mergeCell ref="E16:E17"/>
    <mergeCell ref="F16:F17"/>
    <mergeCell ref="D10:D11"/>
    <mergeCell ref="E10:E11"/>
    <mergeCell ref="F10:F11"/>
    <mergeCell ref="D12:D13"/>
    <mergeCell ref="E12:E13"/>
    <mergeCell ref="F12:F13"/>
    <mergeCell ref="D6:D7"/>
    <mergeCell ref="E6:E7"/>
    <mergeCell ref="F6:F7"/>
    <mergeCell ref="D8:D9"/>
    <mergeCell ref="E8:E9"/>
    <mergeCell ref="F8:F9"/>
  </mergeCells>
  <pageMargins left="0.7" right="0.7" top="0.75" bottom="0.75" header="0.3" footer="0.3"/>
  <pageSetup orientation="portrait" r:id="rId1"/>
  <rowBreaks count="1" manualBreakCount="1">
    <brk id="45" max="12" man="1"/>
  </rowBreaks>
  <colBreaks count="1" manualBreakCount="1">
    <brk id="6" max="4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MBA-4.4.2</vt:lpstr>
      <vt:lpstr>MS-MBA (-2 or -8)</vt:lpstr>
      <vt:lpstr>MS-4.2DB60-A</vt:lpstr>
      <vt:lpstr>MS-6.3DB90-A</vt:lpstr>
      <vt:lpstr>MS-8.4DB120</vt:lpstr>
      <vt:lpstr>MS-12.6DB180</vt:lpstr>
      <vt:lpstr>MS-10.10.10DBA180-A</vt:lpstr>
      <vt:lpstr>CURRENT - MS-20.10DBA180</vt:lpstr>
      <vt:lpstr>OLD - MS-20.10DBA180</vt:lpstr>
      <vt:lpstr>'CURRENT - MS-20.10DBA180'!Print_Area</vt:lpstr>
      <vt:lpstr>'MBA-4.4.2'!Print_Area</vt:lpstr>
      <vt:lpstr>'MS-12.6DB180'!Print_Area</vt:lpstr>
      <vt:lpstr>'OLD - MS-20.10DBA180'!Print_Area</vt:lpstr>
    </vt:vector>
  </TitlesOfParts>
  <Company>Verizon Wireless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Sissom</dc:creator>
  <cp:lastModifiedBy>Greg Marshall</cp:lastModifiedBy>
  <cp:lastPrinted>2016-04-19T22:04:27Z</cp:lastPrinted>
  <dcterms:created xsi:type="dcterms:W3CDTF">2015-09-22T16:55:07Z</dcterms:created>
  <dcterms:modified xsi:type="dcterms:W3CDTF">2022-03-07T12:33:58Z</dcterms:modified>
</cp:coreProperties>
</file>